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 Work folder\1. Akun Sir Handover\2. H.Y Complaince\Track Record\"/>
    </mc:Choice>
  </mc:AlternateContent>
  <bookViews>
    <workbookView xWindow="0" yWindow="0" windowWidth="23040" windowHeight="8556" tabRatio="878" firstSheet="51" activeTab="66"/>
  </bookViews>
  <sheets>
    <sheet name="KMEW" sheetId="68" r:id="rId1"/>
    <sheet name="EKI_F" sheetId="69" r:id="rId2"/>
    <sheet name="DU Digital_F" sheetId="126" r:id="rId3"/>
    <sheet name="PREVEST_F" sheetId="71" r:id="rId4"/>
    <sheet name="JAINAM_F" sheetId="72" r:id="rId5"/>
    <sheet name="SVRL_F" sheetId="73" r:id="rId6"/>
    <sheet name="KNAGRI_f" sheetId="74" r:id="rId7"/>
    <sheet name="KRISHNADEF_F" sheetId="75" r:id="rId8"/>
    <sheet name="EIGHTY_F" sheetId="77" r:id="rId9"/>
    <sheet name="SILICON-F" sheetId="78" r:id="rId10"/>
    <sheet name="CARGOSOL-F" sheetId="79" r:id="rId11"/>
    <sheet name="VEDANT-F" sheetId="80" r:id="rId12"/>
    <sheet name="LLOYDS_F" sheetId="81" r:id="rId13"/>
    <sheet name="CARGOTRANS_F" sheetId="82" r:id="rId14"/>
    <sheet name="Concord-F" sheetId="92" r:id="rId15"/>
    <sheet name="Baheti_F" sheetId="84" r:id="rId16"/>
    <sheet name="Chaman_F" sheetId="85" r:id="rId17"/>
    <sheet name="Earthstahl_F" sheetId="86" r:id="rId18"/>
    <sheet name="LAbelkraft-F" sheetId="89" r:id="rId19"/>
    <sheet name="Macfos_F" sheetId="90" r:id="rId20"/>
    <sheet name="Systango-F" sheetId="91" r:id="rId21"/>
    <sheet name="VASA Denticity-F" sheetId="101" r:id="rId22"/>
    <sheet name="Hemant_F" sheetId="98" r:id="rId23"/>
    <sheet name="Greenchef_F" sheetId="97" r:id="rId24"/>
    <sheet name="KAKA-F" sheetId="104" r:id="rId25"/>
    <sheet name="Asarfi-F" sheetId="102" r:id="rId26"/>
    <sheet name="Kahan-F" sheetId="100" r:id="rId27"/>
    <sheet name="Madhusudan_F" sheetId="94" r:id="rId28"/>
    <sheet name="Saakshi_F" sheetId="95" r:id="rId29"/>
    <sheet name="Arabian Petroleum_F" sheetId="99" r:id="rId30"/>
    <sheet name="E-factor-F" sheetId="105" r:id="rId31"/>
    <sheet name="Paragon Fine_F" sheetId="96" r:id="rId32"/>
    <sheet name="Deepak Chemtex_F" sheetId="107" r:id="rId33"/>
    <sheet name="SJLOGISTIC-F" sheetId="114" r:id="rId34"/>
    <sheet name="SIYARAM-F" sheetId="109" r:id="rId35"/>
    <sheet name="Shanti Spintex_F" sheetId="106" r:id="rId36"/>
    <sheet name="Shri Balaji -F" sheetId="113" r:id="rId37"/>
    <sheet name="NEW SWAN_F" sheetId="111" r:id="rId38"/>
    <sheet name="HARSHDEEP-F" sheetId="110" r:id="rId39"/>
    <sheet name="Megatherm-F" sheetId="112" r:id="rId40"/>
    <sheet name="Sona-F" sheetId="122" r:id="rId41"/>
    <sheet name="Enfuse-F" sheetId="123" r:id="rId42"/>
    <sheet name="Aspire-F" sheetId="121" r:id="rId43"/>
    <sheet name="Blue Pebble-F" sheetId="124" r:id="rId44"/>
    <sheet name="Amkay-F" sheetId="119" r:id="rId45"/>
    <sheet name="TGIF-F" sheetId="115" r:id="rId46"/>
    <sheet name="EMM-F" sheetId="117" r:id="rId47"/>
    <sheet name="Aztech-F" sheetId="118" r:id="rId48"/>
    <sheet name="PRL_F" sheetId="120" r:id="rId49"/>
    <sheet name="Aimtron_F" sheetId="116" r:id="rId50"/>
    <sheet name="Vilas-F" sheetId="125" r:id="rId51"/>
    <sheet name="Aeron" sheetId="127" r:id="rId52"/>
    <sheet name="Namo" sheetId="128" r:id="rId53"/>
    <sheet name="Sunlite" sheetId="129" r:id="rId54"/>
    <sheet name="Shubhshree" sheetId="130" r:id="rId55"/>
    <sheet name="Chetna" sheetId="131" r:id="rId56"/>
    <sheet name="Aprameya" sheetId="133" r:id="rId57"/>
    <sheet name="Forge_D" sheetId="132" r:id="rId58"/>
    <sheet name="Danish" sheetId="134" r:id="rId59"/>
    <sheet name="Unilex" sheetId="135" r:id="rId60"/>
    <sheet name="Sahasra" sheetId="136" r:id="rId61"/>
    <sheet name="My Mudra" sheetId="138" r:id="rId62"/>
    <sheet name="Wol 3D" sheetId="139" r:id="rId63"/>
    <sheet name="Ganesh Green" sheetId="140" r:id="rId64"/>
    <sheet name="Vision Infra" sheetId="141" r:id="rId65"/>
    <sheet name="Manba" sheetId="137" r:id="rId66"/>
    <sheet name="Enviro" sheetId="142" r:id="rId67"/>
  </sheets>
  <externalReferences>
    <externalReference r:id="rId68"/>
  </externalReferences>
  <definedNames>
    <definedName name="_xlnm.Print_Area" localSheetId="14">'Concord-F'!$A$1:$N$99</definedName>
    <definedName name="_xlnm.Print_Area" localSheetId="0">KMEW!$A$1:$N$102</definedName>
    <definedName name="_xlnm.Print_Area" localSheetId="7">KRISHNADEF_F!$A$1:$N$98</definedName>
    <definedName name="_xlnm.Print_Area" localSheetId="3">PREVEST_F!$A$1:$N$101</definedName>
  </definedNames>
  <calcPr calcId="162913"/>
</workbook>
</file>

<file path=xl/calcChain.xml><?xml version="1.0" encoding="utf-8"?>
<calcChain xmlns="http://schemas.openxmlformats.org/spreadsheetml/2006/main">
  <c r="D107" i="142" l="1"/>
  <c r="D101" i="142"/>
  <c r="D95" i="142"/>
  <c r="D89" i="142"/>
  <c r="E81" i="105" l="1"/>
  <c r="D104" i="140"/>
  <c r="D98" i="140"/>
  <c r="D92" i="140"/>
  <c r="D86" i="140"/>
  <c r="H59" i="139"/>
  <c r="H58" i="139"/>
  <c r="C19" i="138"/>
  <c r="C18" i="138"/>
  <c r="D102" i="137"/>
  <c r="D97" i="137"/>
  <c r="D92" i="137"/>
  <c r="D87" i="137"/>
  <c r="D96" i="136"/>
  <c r="D92" i="136"/>
  <c r="D88" i="136"/>
  <c r="D84" i="136"/>
  <c r="D93" i="135"/>
  <c r="D89" i="135"/>
  <c r="D85" i="135"/>
  <c r="D81" i="135"/>
  <c r="H20" i="133"/>
  <c r="H18" i="133"/>
  <c r="E64" i="130"/>
  <c r="D64" i="130"/>
  <c r="C19" i="130"/>
  <c r="H59" i="129"/>
  <c r="H59" i="128"/>
  <c r="I59" i="127"/>
  <c r="H59" i="127"/>
  <c r="D101" i="116"/>
  <c r="D95" i="116"/>
  <c r="D89" i="116"/>
  <c r="D83" i="116"/>
  <c r="D101" i="120"/>
  <c r="D95" i="120"/>
  <c r="D89" i="120"/>
  <c r="D83" i="120"/>
  <c r="H59" i="120"/>
  <c r="E62" i="115"/>
  <c r="D62" i="115"/>
  <c r="D98" i="119"/>
  <c r="D93" i="119"/>
  <c r="D88" i="119"/>
  <c r="D83" i="119"/>
  <c r="I61" i="124"/>
  <c r="H61" i="124"/>
  <c r="C19" i="121"/>
  <c r="E99" i="123"/>
  <c r="E98" i="123"/>
  <c r="E96" i="123"/>
  <c r="E93" i="123"/>
  <c r="E92" i="123"/>
  <c r="E90" i="123"/>
  <c r="E87" i="123"/>
  <c r="E86" i="123"/>
  <c r="E84" i="123"/>
  <c r="I59" i="123"/>
  <c r="E102" i="111"/>
  <c r="D102" i="111"/>
  <c r="E101" i="111"/>
  <c r="E100" i="111"/>
  <c r="E99" i="111"/>
  <c r="E97" i="111"/>
  <c r="E96" i="111"/>
  <c r="D96" i="111"/>
  <c r="E90" i="111"/>
  <c r="D90" i="111"/>
  <c r="E89" i="111"/>
  <c r="E88" i="111"/>
  <c r="E87" i="111"/>
  <c r="E85" i="111"/>
  <c r="E84" i="111"/>
  <c r="D84" i="111"/>
  <c r="G47" i="111"/>
  <c r="E87" i="113"/>
  <c r="E84" i="113"/>
  <c r="E81" i="113"/>
  <c r="E106" i="106"/>
  <c r="D106" i="106"/>
  <c r="E99" i="106"/>
  <c r="D99" i="106"/>
  <c r="E92" i="106"/>
  <c r="D92" i="106"/>
  <c r="E85" i="106"/>
  <c r="D85" i="106"/>
  <c r="E98" i="109"/>
  <c r="D98" i="109"/>
  <c r="E93" i="109"/>
  <c r="D93" i="109"/>
  <c r="E88" i="109"/>
  <c r="D88" i="109"/>
  <c r="E83" i="109"/>
  <c r="D83" i="109"/>
  <c r="E105" i="114"/>
  <c r="E104" i="114"/>
  <c r="E103" i="114"/>
  <c r="E102" i="114"/>
  <c r="E101" i="114"/>
  <c r="E99" i="114"/>
  <c r="E98" i="114"/>
  <c r="E97" i="114"/>
  <c r="E96" i="114"/>
  <c r="E95" i="114"/>
  <c r="E94" i="114"/>
  <c r="E92" i="114"/>
  <c r="E91" i="114"/>
  <c r="E90" i="114"/>
  <c r="E89" i="114"/>
  <c r="E88" i="114"/>
  <c r="E87" i="114"/>
  <c r="E85" i="114"/>
  <c r="E84" i="114"/>
  <c r="H61" i="114"/>
  <c r="C20" i="114"/>
  <c r="C19" i="114"/>
  <c r="E102" i="107"/>
  <c r="D102" i="107"/>
  <c r="E96" i="107"/>
  <c r="D96" i="107"/>
  <c r="E90" i="107"/>
  <c r="D90" i="107"/>
  <c r="E84" i="107"/>
  <c r="D84" i="107"/>
  <c r="E104" i="96"/>
  <c r="D104" i="96"/>
  <c r="E97" i="96"/>
  <c r="D97" i="96"/>
  <c r="E90" i="96"/>
  <c r="D90" i="96"/>
  <c r="E83" i="96"/>
  <c r="D83" i="96"/>
  <c r="E93" i="105"/>
  <c r="E89" i="105"/>
  <c r="E85" i="105"/>
  <c r="D97" i="99"/>
  <c r="D92" i="99"/>
  <c r="E87" i="99"/>
  <c r="D87" i="99"/>
  <c r="E82" i="99"/>
  <c r="D82" i="99"/>
  <c r="E91" i="94"/>
  <c r="E89" i="94"/>
  <c r="E87" i="94"/>
  <c r="E85" i="94"/>
  <c r="E83" i="94"/>
  <c r="E81" i="94"/>
  <c r="E100" i="100"/>
  <c r="E99" i="100"/>
  <c r="E98" i="100"/>
  <c r="E96" i="100"/>
  <c r="E94" i="100"/>
  <c r="E93" i="100"/>
  <c r="E92" i="100"/>
  <c r="E90" i="100"/>
  <c r="E87" i="100"/>
  <c r="E86" i="100"/>
  <c r="E84" i="100"/>
  <c r="E108" i="102"/>
  <c r="D108" i="102"/>
  <c r="E102" i="102"/>
  <c r="D102" i="102"/>
  <c r="E96" i="102"/>
  <c r="D96" i="102"/>
  <c r="E90" i="102"/>
  <c r="D90" i="102"/>
  <c r="E81" i="98"/>
  <c r="C20" i="98"/>
  <c r="E93" i="101"/>
  <c r="E92" i="101"/>
  <c r="E90" i="101"/>
  <c r="E89" i="101"/>
  <c r="E88" i="101"/>
  <c r="E86" i="101"/>
  <c r="E85" i="101"/>
  <c r="E84" i="101"/>
  <c r="E82" i="101"/>
  <c r="F88" i="91"/>
  <c r="E88" i="91"/>
  <c r="F85" i="91"/>
  <c r="E85" i="91"/>
  <c r="F82" i="91"/>
  <c r="E82" i="91"/>
  <c r="G20" i="91"/>
  <c r="G19" i="91"/>
  <c r="F87" i="90"/>
  <c r="E87" i="90"/>
  <c r="F84" i="90"/>
  <c r="E84" i="90"/>
  <c r="F81" i="90"/>
  <c r="E81" i="90"/>
  <c r="D28" i="90"/>
  <c r="E87" i="89"/>
  <c r="E84" i="89"/>
  <c r="E81" i="89"/>
  <c r="E88" i="86"/>
  <c r="E85" i="86"/>
  <c r="E82" i="86"/>
  <c r="B74" i="86"/>
  <c r="F86" i="85"/>
  <c r="E86" i="85"/>
  <c r="F83" i="85"/>
  <c r="E83" i="85"/>
  <c r="F80" i="85"/>
  <c r="E80" i="85"/>
  <c r="E89" i="84"/>
  <c r="E86" i="84"/>
  <c r="E83" i="84"/>
  <c r="E87" i="92"/>
  <c r="E84" i="92"/>
  <c r="E81" i="92"/>
  <c r="F107" i="82"/>
  <c r="E107" i="82"/>
  <c r="D107" i="82"/>
  <c r="E106" i="82"/>
  <c r="E104" i="82"/>
  <c r="E103" i="82"/>
  <c r="E101" i="82"/>
  <c r="F100" i="82"/>
  <c r="E100" i="82"/>
  <c r="D100" i="82"/>
  <c r="E99" i="82"/>
  <c r="E97" i="82"/>
  <c r="E96" i="82"/>
  <c r="E94" i="82"/>
  <c r="F93" i="82"/>
  <c r="E93" i="82"/>
  <c r="D93" i="82"/>
  <c r="E92" i="82"/>
  <c r="E91" i="82"/>
  <c r="E90" i="82"/>
  <c r="E89" i="82"/>
  <c r="E87" i="82"/>
  <c r="F86" i="82"/>
  <c r="E86" i="82"/>
  <c r="D86" i="82"/>
  <c r="F89" i="81"/>
  <c r="E89" i="81"/>
  <c r="F86" i="81"/>
  <c r="E86" i="81"/>
  <c r="F89" i="80"/>
  <c r="E89" i="80"/>
  <c r="F86" i="80"/>
  <c r="E86" i="80"/>
  <c r="F83" i="80"/>
  <c r="E83" i="80"/>
  <c r="E103" i="79"/>
  <c r="D103" i="79"/>
  <c r="F102" i="79"/>
  <c r="E102" i="79"/>
  <c r="F101" i="79"/>
  <c r="E101" i="79"/>
  <c r="F100" i="79"/>
  <c r="E100" i="79"/>
  <c r="F98" i="79"/>
  <c r="E98" i="79"/>
  <c r="E97" i="79"/>
  <c r="D97" i="79"/>
  <c r="F96" i="79"/>
  <c r="E96" i="79"/>
  <c r="F95" i="79"/>
  <c r="E95" i="79"/>
  <c r="F94" i="79"/>
  <c r="E94" i="79"/>
  <c r="F92" i="79"/>
  <c r="E92" i="79"/>
  <c r="E91" i="79"/>
  <c r="D91" i="79"/>
  <c r="E90" i="79"/>
  <c r="F89" i="79"/>
  <c r="F88" i="79"/>
  <c r="E88" i="79"/>
  <c r="E86" i="79"/>
  <c r="E85" i="79"/>
  <c r="D85" i="79"/>
  <c r="E87" i="78"/>
  <c r="E84" i="78"/>
  <c r="E81" i="78"/>
  <c r="F110" i="77"/>
  <c r="E110" i="77"/>
  <c r="D110" i="77"/>
  <c r="F109" i="77"/>
  <c r="E109" i="77"/>
  <c r="F108" i="77"/>
  <c r="E108" i="77"/>
  <c r="F107" i="77"/>
  <c r="E107" i="77"/>
  <c r="F106" i="77"/>
  <c r="E106" i="77"/>
  <c r="E105" i="77"/>
  <c r="F103" i="77"/>
  <c r="E103" i="77"/>
  <c r="F102" i="77"/>
  <c r="E102" i="77"/>
  <c r="D102" i="77"/>
  <c r="F101" i="77"/>
  <c r="E101" i="77"/>
  <c r="F100" i="77"/>
  <c r="E100" i="77"/>
  <c r="F99" i="77"/>
  <c r="E99" i="77"/>
  <c r="E98" i="77"/>
  <c r="E97" i="77"/>
  <c r="F95" i="77"/>
  <c r="E95" i="77"/>
  <c r="E94" i="77"/>
  <c r="D94" i="77"/>
  <c r="F93" i="77"/>
  <c r="E93" i="77"/>
  <c r="F92" i="77"/>
  <c r="F91" i="77"/>
  <c r="E91" i="77"/>
  <c r="F90" i="77"/>
  <c r="E90" i="77"/>
  <c r="F89" i="77"/>
  <c r="E89" i="77"/>
  <c r="F87" i="77"/>
  <c r="E87" i="77"/>
  <c r="D86" i="77"/>
  <c r="F90" i="75"/>
  <c r="E90" i="75"/>
  <c r="F87" i="75"/>
  <c r="E87" i="75"/>
  <c r="F84" i="75"/>
  <c r="E84" i="75"/>
  <c r="G107" i="74"/>
  <c r="F107" i="74"/>
  <c r="E107" i="74"/>
  <c r="D107" i="74"/>
  <c r="G106" i="74"/>
  <c r="F106" i="74"/>
  <c r="G105" i="74"/>
  <c r="G104" i="74"/>
  <c r="F104" i="74"/>
  <c r="F103" i="74"/>
  <c r="G101" i="74"/>
  <c r="F101" i="74"/>
  <c r="E101" i="74"/>
  <c r="G100" i="74"/>
  <c r="F100" i="74"/>
  <c r="E100" i="74"/>
  <c r="D100" i="74"/>
  <c r="G99" i="74"/>
  <c r="F99" i="74"/>
  <c r="G98" i="74"/>
  <c r="G97" i="74"/>
  <c r="F97" i="74"/>
  <c r="F96" i="74"/>
  <c r="G94" i="74"/>
  <c r="F94" i="74"/>
  <c r="E94" i="74"/>
  <c r="G93" i="74"/>
  <c r="F93" i="74"/>
  <c r="E93" i="74"/>
  <c r="D93" i="74"/>
  <c r="G92" i="74"/>
  <c r="F92" i="74"/>
  <c r="G91" i="74"/>
  <c r="G90" i="74"/>
  <c r="F90" i="74"/>
  <c r="G87" i="74"/>
  <c r="F87" i="74"/>
  <c r="E87" i="74"/>
  <c r="G86" i="74"/>
  <c r="F86" i="74"/>
  <c r="E86" i="74"/>
  <c r="D86" i="74"/>
  <c r="E31" i="74"/>
  <c r="D31" i="74"/>
  <c r="E30" i="74"/>
  <c r="D30" i="74"/>
  <c r="E29" i="74"/>
  <c r="D29" i="74"/>
  <c r="E28" i="74"/>
  <c r="D28" i="74"/>
  <c r="G107" i="73"/>
  <c r="F107" i="73"/>
  <c r="E107" i="73"/>
  <c r="D107" i="73"/>
  <c r="G106" i="73"/>
  <c r="F106" i="73"/>
  <c r="G105" i="73"/>
  <c r="F105" i="73"/>
  <c r="G104" i="73"/>
  <c r="F104" i="73"/>
  <c r="G103" i="73"/>
  <c r="F103" i="73"/>
  <c r="G101" i="73"/>
  <c r="F101" i="73"/>
  <c r="E101" i="73"/>
  <c r="F100" i="73"/>
  <c r="E100" i="73"/>
  <c r="D100" i="73"/>
  <c r="G99" i="73"/>
  <c r="F99" i="73"/>
  <c r="G98" i="73"/>
  <c r="F98" i="73"/>
  <c r="G97" i="73"/>
  <c r="F97" i="73"/>
  <c r="G96" i="73"/>
  <c r="F96" i="73"/>
  <c r="G94" i="73"/>
  <c r="F94" i="73"/>
  <c r="E94" i="73"/>
  <c r="G93" i="73"/>
  <c r="F93" i="73"/>
  <c r="E93" i="73"/>
  <c r="D93" i="73"/>
  <c r="G92" i="73"/>
  <c r="F92" i="73"/>
  <c r="G91" i="73"/>
  <c r="F91" i="73"/>
  <c r="G90" i="73"/>
  <c r="F90" i="73"/>
  <c r="G89" i="73"/>
  <c r="F89" i="73"/>
  <c r="G87" i="73"/>
  <c r="E87" i="73"/>
  <c r="G86" i="73"/>
  <c r="F86" i="73"/>
  <c r="E86" i="73"/>
  <c r="D86" i="73"/>
  <c r="G97" i="72"/>
  <c r="G92" i="72"/>
  <c r="G87" i="72"/>
  <c r="G83" i="72"/>
  <c r="G82" i="72"/>
  <c r="L65" i="72"/>
  <c r="G94" i="71"/>
  <c r="G93" i="71"/>
  <c r="F93" i="71"/>
  <c r="G91" i="71"/>
  <c r="E91" i="71"/>
  <c r="G90" i="71"/>
  <c r="G89" i="71"/>
  <c r="F89" i="71"/>
  <c r="E87" i="71"/>
  <c r="G85" i="71"/>
  <c r="F85" i="71"/>
  <c r="G83" i="71"/>
  <c r="F83" i="71"/>
  <c r="E83" i="71"/>
  <c r="E89" i="126"/>
  <c r="E85" i="126"/>
  <c r="H65" i="126"/>
  <c r="G65" i="126"/>
  <c r="E87" i="69"/>
  <c r="F86" i="69"/>
  <c r="F85" i="69"/>
  <c r="E83" i="69"/>
  <c r="E93" i="68"/>
  <c r="D93" i="68"/>
  <c r="G92" i="68"/>
  <c r="G90" i="68"/>
  <c r="F90" i="68"/>
  <c r="G88" i="68"/>
  <c r="G86" i="68"/>
  <c r="F86" i="68"/>
  <c r="D85" i="68"/>
  <c r="G84" i="68"/>
  <c r="G82" i="68"/>
  <c r="F82" i="68"/>
  <c r="E82" i="68"/>
  <c r="E64" i="68"/>
  <c r="D64" i="68"/>
</calcChain>
</file>

<file path=xl/comments1.xml><?xml version="1.0" encoding="utf-8"?>
<comments xmlns="http://schemas.openxmlformats.org/spreadsheetml/2006/main">
  <authors>
    <author>Author</author>
  </authors>
  <commentList>
    <comment ref="D63" authorId="0" shapeId="0">
      <text>
        <r>
          <rPr>
            <b/>
            <sz val="9"/>
            <rFont val="Tahoma"/>
            <family val="2"/>
          </rPr>
          <t>Author:</t>
        </r>
        <r>
          <rPr>
            <sz val="9"/>
            <rFont val="Tahoma"/>
            <family val="2"/>
          </rPr>
          <t xml:space="preserve">
07-Nov-2023</t>
        </r>
      </text>
    </comment>
  </commentList>
</comments>
</file>

<file path=xl/comments2.xml><?xml version="1.0" encoding="utf-8"?>
<comments xmlns="http://schemas.openxmlformats.org/spreadsheetml/2006/main">
  <authors>
    <author>Author</author>
  </authors>
  <commentList>
    <comment ref="E63" authorId="0" shapeId="0">
      <text>
        <r>
          <rPr>
            <b/>
            <sz val="9"/>
            <rFont val="Tahoma"/>
            <family val="2"/>
          </rPr>
          <t>Author:</t>
        </r>
        <r>
          <rPr>
            <sz val="9"/>
            <rFont val="Tahoma"/>
            <family val="2"/>
          </rPr>
          <t xml:space="preserve">
17 March 2024 is Sunday so next day is being cxonsidered.
</t>
        </r>
      </text>
    </comment>
  </commentList>
</comments>
</file>

<file path=xl/comments3.xml><?xml version="1.0" encoding="utf-8"?>
<comments xmlns="http://schemas.openxmlformats.org/spreadsheetml/2006/main">
  <authors>
    <author>Author</author>
  </authors>
  <commentList>
    <comment ref="E63" authorId="0" shapeId="0">
      <text>
        <r>
          <rPr>
            <b/>
            <sz val="9"/>
            <rFont val="Tahoma"/>
            <family val="2"/>
          </rPr>
          <t>Author:
1st April 2024</t>
        </r>
      </text>
    </comment>
  </commentList>
</comments>
</file>

<file path=xl/comments4.xml><?xml version="1.0" encoding="utf-8"?>
<comments xmlns="http://schemas.openxmlformats.org/spreadsheetml/2006/main">
  <authors>
    <author>tc={045FBEFF-C639-41D8-82F3-9DE36225E4FE}</author>
  </authors>
  <commentList>
    <comment ref="D6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Previous day has been considered as no trading on 13.06.2024 for Proof Refer TGIF Sheet hide in this excel.</t>
        </r>
      </text>
    </comment>
  </commentList>
</comments>
</file>

<file path=xl/sharedStrings.xml><?xml version="1.0" encoding="utf-8"?>
<sst xmlns="http://schemas.openxmlformats.org/spreadsheetml/2006/main" count="10649" uniqueCount="1357">
  <si>
    <t>A. For Equity Issues</t>
  </si>
  <si>
    <t>Sr. No.</t>
  </si>
  <si>
    <t>Name of the issue:</t>
  </si>
  <si>
    <t>Type of  issue</t>
  </si>
  <si>
    <t>Initial Public Offering (IPO) on SME Platform</t>
  </si>
  <si>
    <t>Source: Prospectus of the Company</t>
  </si>
  <si>
    <t>Issue size</t>
  </si>
  <si>
    <t>Grade of issue alongwith name of the rating agency</t>
  </si>
  <si>
    <t>Since the issue is being made in terms of Chapter XB of the SEBI (ICDR) Regulations, there is no requirement of appointing a IPO Grading agency.</t>
  </si>
  <si>
    <t>Subscription level (number of times)*</t>
  </si>
  <si>
    <t>As per finalised Basis of Allotment.</t>
  </si>
  <si>
    <t>QIB holding (as a % of total outstanding capital) as disclosed to stock exchanges (See Regulation 31 of the SEBI (Listing Obligations &amp; Disclosure Requiremens) , 2015</t>
  </si>
  <si>
    <t>(i) allotment in the issue</t>
  </si>
  <si>
    <t>Nil</t>
  </si>
  <si>
    <t xml:space="preserve">(iii) at the end of 1st FY </t>
  </si>
  <si>
    <t xml:space="preserve">(iv) at the end of 2nd FY </t>
  </si>
  <si>
    <t xml:space="preserve">(v) at the end of 3rd FY </t>
  </si>
  <si>
    <t>Source: BSE</t>
  </si>
  <si>
    <t>Financials of the issuer (as per the annual financial results submitted to stock exchange in Regulation 33 of the SEBI (Listing Obligations &amp; Disclosure Requiremens) , 2015</t>
  </si>
  <si>
    <t>(Rs. in lakhs)</t>
  </si>
  <si>
    <t>Parameters</t>
  </si>
  <si>
    <t xml:space="preserve">2nd FY </t>
  </si>
  <si>
    <t xml:space="preserve">3rd FY </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</si>
  <si>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</si>
  <si>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</si>
  <si>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</si>
  <si>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</si>
  <si>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</si>
  <si>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</si>
  <si>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Frequently Traded</t>
  </si>
  <si>
    <t xml:space="preserve">(ii) at the end of 2nd FY </t>
  </si>
  <si>
    <t xml:space="preserve">(iii) at the end of 3rd FY </t>
  </si>
  <si>
    <t>Change, if any, in directors of issuer from the disclosures in the offer document (See Regulation 68 and Schedule III of the SEBI (Listing Obligations &amp; Disclosure Requiremens) , 2015</t>
  </si>
  <si>
    <t>(i) at the end of 1st F.Y.</t>
  </si>
  <si>
    <t>Source;MCA Portal &amp; Information provided by the Company.</t>
  </si>
  <si>
    <t>Status of implementation of project/ commencement of commercial production (as submitted to stock exchanges under Regulation 32 of the SEBI (Listing Obligations &amp; Disclosure Requiremens) , 2015</t>
  </si>
  <si>
    <t>Activity</t>
  </si>
  <si>
    <t>(i) as disclosed in the offer document</t>
  </si>
  <si>
    <t>(ii) Actual implementation #</t>
  </si>
  <si>
    <t>(iii) Reasons for delay in implementation, if any #</t>
  </si>
  <si>
    <t>N.A.</t>
  </si>
  <si>
    <t>(i) as disclosed in the offer document: Fund Requirements</t>
  </si>
  <si>
    <t>(ii) Actual utilization</t>
  </si>
  <si>
    <t>(iii) Reasons for deviation, if any:</t>
  </si>
  <si>
    <t>not applicable</t>
  </si>
  <si>
    <t xml:space="preserve">                </t>
  </si>
  <si>
    <t>Source:  Prospectus and Information provided by the Company</t>
  </si>
  <si>
    <t>Comments of monitoring agency</t>
  </si>
  <si>
    <t xml:space="preserve">Price- related data </t>
  </si>
  <si>
    <t>Issue price (Rs):</t>
  </si>
  <si>
    <t>Price parameters</t>
  </si>
  <si>
    <t xml:space="preserve">As at the end of 1st FY after the listing of the issue </t>
  </si>
  <si>
    <t xml:space="preserve">As at the end of 2nd FY after the listing of the issue </t>
  </si>
  <si>
    <t xml:space="preserve">As at the end of 3rd FY after the listing of the issue </t>
  </si>
  <si>
    <t xml:space="preserve">Closing price </t>
  </si>
  <si>
    <t>High (during the FY)</t>
  </si>
  <si>
    <t>Low (during the FY)</t>
  </si>
  <si>
    <t>Closing price</t>
  </si>
  <si>
    <t>Market Price (BSE)</t>
  </si>
  <si>
    <t>Index (of the Designated Stock Exchange): BSE Sensex</t>
  </si>
  <si>
    <t>*30th calendar day has been taken as listing date plus 29 calendar days.</t>
  </si>
  <si>
    <t>** 90th calendar day  has been taken as listing date plus 89 calendar days.</t>
  </si>
  <si>
    <t>2. Where the 30th day / 90th day / March 31 of a particular year falls on the day when there is no trade in equity share of the Company , preeceding trading day has been considered.</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</si>
  <si>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</si>
  <si>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</si>
  <si>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</si>
  <si>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As disclosed in the offer document (See Clause (2) (VII) (K) of Schedule VIII to SEBI (ICDR) Regulations, 2009) *</t>
  </si>
  <si>
    <t xml:space="preserve">At the end of 2nd FY </t>
  </si>
  <si>
    <t>EPS (Basic &amp; before Extraordinary Items )</t>
  </si>
  <si>
    <t>Peer Group:</t>
  </si>
  <si>
    <t>Industry Avg:</t>
  </si>
  <si>
    <t>P/E</t>
  </si>
  <si>
    <t>RoNW (%)</t>
  </si>
  <si>
    <t>NAV per share based on balance sheet</t>
  </si>
  <si>
    <t>Any other material information</t>
  </si>
  <si>
    <r>
      <rPr>
        <b/>
        <i/>
        <sz val="10"/>
        <rFont val="Times New Roman"/>
        <family val="1"/>
      </rPr>
      <t>Note:</t>
    </r>
    <r>
      <rPr>
        <i/>
        <sz val="10"/>
        <rFont val="Times New Roman"/>
        <family val="1"/>
      </rPr>
      <t xml:space="preserve"> 1. Where the 30th day / 90th day / March 31 of a particular year falls on a BSE trading holiday, the immediately following trading day has been considered.</t>
    </r>
  </si>
  <si>
    <t>NA</t>
  </si>
  <si>
    <t>-</t>
  </si>
  <si>
    <t>Note : Industry average has been calculated by taking the average of peer group companies.</t>
  </si>
  <si>
    <t>Source: NSE</t>
  </si>
  <si>
    <t>Market Price (NSE)</t>
  </si>
  <si>
    <t xml:space="preserve">At the end of 3rd FY </t>
  </si>
  <si>
    <t>Peer Group:*</t>
  </si>
  <si>
    <t>*As per Company's Standalone Audited Financials-BSE</t>
  </si>
  <si>
    <t>Source; BSE</t>
  </si>
  <si>
    <t># BSE does not have any sectoral index for the Textile sector.</t>
  </si>
  <si>
    <t xml:space="preserve">(ii) Actual implementation </t>
  </si>
  <si>
    <t>Frequently traded</t>
  </si>
  <si>
    <t>#</t>
  </si>
  <si>
    <t>will be updated at the end of 3rd F.Y.</t>
  </si>
  <si>
    <t>1st FY *</t>
  </si>
  <si>
    <t>will be                                                 updated at                                            the end of                                               3rd F.Y.</t>
  </si>
  <si>
    <t xml:space="preserve">(iii) Reasons for delay in implementation, if any </t>
  </si>
  <si>
    <t>Index (of the Designated Stock Exchange): BSE SENSEX</t>
  </si>
  <si>
    <t xml:space="preserve">At the end of 1st FY </t>
  </si>
  <si>
    <t xml:space="preserve">Will be                              updated at                             the end                                      of 3rd F.Y. </t>
  </si>
  <si>
    <t xml:space="preserve">At close of 90th calendar day from listing day </t>
  </si>
  <si>
    <t xml:space="preserve">1st FY </t>
  </si>
  <si>
    <t>2nd FY *</t>
  </si>
  <si>
    <t>will be                                                 updated at                                            the end of                                               2nd F.Y.</t>
  </si>
  <si>
    <t xml:space="preserve">At close of 30th calendar day from listing day </t>
  </si>
  <si>
    <t>VRL Logistics Limited</t>
  </si>
  <si>
    <t>Patel Integrated Logistics Limited</t>
  </si>
  <si>
    <t>3rd FY *</t>
  </si>
  <si>
    <t>*Will be updated once the company makes necessary disclosures on the website of NSE Ltd.</t>
  </si>
  <si>
    <t xml:space="preserve">Working Capital Requirement                                                       General Corporate Purposes                                                  Issue expenses                                                                           </t>
  </si>
  <si>
    <t>will be updated at the end of 1st F.Y.</t>
  </si>
  <si>
    <t>will be updated at the end of 2nd F.Y.</t>
  </si>
  <si>
    <t xml:space="preserve">Will be                              updated at                             the end                                      of 2nd F.Y. </t>
  </si>
  <si>
    <t>At close of 30th calendar day from listing day</t>
  </si>
  <si>
    <r>
      <rPr>
        <b/>
        <i/>
        <sz val="10"/>
        <rFont val="Times New Roman"/>
        <family val="1"/>
      </rPr>
      <t>Note:</t>
    </r>
    <r>
      <rPr>
        <i/>
        <sz val="10"/>
        <rFont val="Times New Roman"/>
        <family val="1"/>
      </rPr>
      <t xml:space="preserve"> 1. Where the 30th day / 90th day / March 31 of a particular year falls on a trading holiday, the immediately following trading day has been considered.</t>
    </r>
  </si>
  <si>
    <t>Kriti Nutrients Limited</t>
  </si>
  <si>
    <t>*Will be upadted once the company makes necessary disclosures on the website of BSE Ltd.</t>
  </si>
  <si>
    <t>NIL</t>
  </si>
  <si>
    <t>Rs. 40/-</t>
  </si>
  <si>
    <t>Rs. 55/-</t>
  </si>
  <si>
    <t>(iii) at the end of 1st FY</t>
  </si>
  <si>
    <t>As at the end of 1st FY after the listing of the issue</t>
  </si>
  <si>
    <t>Index (of the Designated Stock Exchange): CNX/ NIFTY 50</t>
  </si>
  <si>
    <t xml:space="preserve"> </t>
  </si>
  <si>
    <t>Initial Public Offering (IPO) on SME Platform of NSE limited</t>
  </si>
  <si>
    <t>Initial Public Offering (IPO) on SME Platform of BSE limited</t>
  </si>
  <si>
    <t>*Will be updated once the company makes necessary disclosures on the website of BSE Ltd.</t>
  </si>
  <si>
    <t>No Change</t>
  </si>
  <si>
    <t>2nd FY</t>
  </si>
  <si>
    <t>No change</t>
  </si>
  <si>
    <t xml:space="preserve">Peer Group: </t>
  </si>
  <si>
    <t>Rs. 40</t>
  </si>
  <si>
    <t>SHRI VENKATESH REFINERIES LIMITED</t>
  </si>
  <si>
    <t>Rs. 1171.20 lakhs</t>
  </si>
  <si>
    <t>2.8012 Times</t>
  </si>
  <si>
    <t>Source; MCA Portal &amp; Information provided by the Company.</t>
  </si>
  <si>
    <t># Since the company's share were listed on October 11, 2021 hence the same will be soon updated</t>
  </si>
  <si>
    <t xml:space="preserve">1. To meet Working Capital requirements - Rs. 878.40 lakhs                                                                                                                                         2.General Corporate Purpose - Rs. 146.43 lakhs                                                                          3. To meet issue expenses - Rs. 146.37 lakhs                                                      </t>
  </si>
  <si>
    <t>Not Applicable as the issue size was less than Rs.1,000 million</t>
  </si>
  <si>
    <t>At close of listing day                   (October 11, 2021)</t>
  </si>
  <si>
    <r>
      <t xml:space="preserve">Issuer: </t>
    </r>
    <r>
      <rPr>
        <sz val="10"/>
        <rFont val="Times New Roman"/>
        <family val="1"/>
      </rPr>
      <t>Shri Venkatesh Refineries Limited**</t>
    </r>
  </si>
  <si>
    <t>Gokul Agro Resources Ltd</t>
  </si>
  <si>
    <t>BCL Industries Ltd</t>
  </si>
  <si>
    <t>Vijay Solvex Ltd</t>
  </si>
  <si>
    <t>Ajanta Soya Ltd</t>
  </si>
  <si>
    <t>**Source:  Prospectus dated September 23, 2021 based on restated summary statement for period ended on March 31, 2021</t>
  </si>
  <si>
    <t>Note: Since the company's share were listed on October 11, 2021. we will be considering March 31, 2022 as the 1st Financial Year.</t>
  </si>
  <si>
    <t>Infrequently Traded</t>
  </si>
  <si>
    <t>KNOWLEDGE MARINE &amp; ENGINEERING WORKS LIMITED</t>
  </si>
  <si>
    <t>2.67 times</t>
  </si>
  <si>
    <t xml:space="preserve">1. To meet the Working Capital Requirements of the Company - Rs. 760.00 lakhs                                                                                                                                         2.To meet General Corporate Expense -Rs. 147.21 lakhs                                     3. Issue Related Expenses - Rs. 105.11                    </t>
  </si>
  <si>
    <t>Rs. 37</t>
  </si>
  <si>
    <t>At close of listing day                   (March 22, 2021)</t>
  </si>
  <si>
    <r>
      <t xml:space="preserve">Issuer: </t>
    </r>
    <r>
      <rPr>
        <sz val="10"/>
        <rFont val="Times New Roman"/>
        <family val="1"/>
      </rPr>
      <t>KMEW **</t>
    </r>
  </si>
  <si>
    <t xml:space="preserve">Dredging Corporation of
Indian Limited </t>
  </si>
  <si>
    <t>**Source:  Prospectus dated March 02, 2021 based on restated summary statement for period ended on September 30, 2020</t>
  </si>
  <si>
    <t>EKI ENERGY SERVICES LIMITED</t>
  </si>
  <si>
    <t>Rs. 1860.48 lakhs</t>
  </si>
  <si>
    <t>Rs. 102</t>
  </si>
  <si>
    <t>At close of listing day                   (April 07, 2021)</t>
  </si>
  <si>
    <r>
      <t xml:space="preserve">Issuer: </t>
    </r>
    <r>
      <rPr>
        <sz val="10"/>
        <rFont val="Times New Roman"/>
        <family val="1"/>
      </rPr>
      <t>EKI Energy Services Ltd **</t>
    </r>
  </si>
  <si>
    <t>Mitcon Consultancy and Engineering Services Limited</t>
  </si>
  <si>
    <t>**Source:  Prospectus dated March 31, 2021 based on restated summary statement for period ended on September 30, 2020</t>
  </si>
  <si>
    <t>Note: Since the company's share were listed on April 07, 2021 we will be considering March 31, 2022 as the 1st Financial Year.</t>
  </si>
  <si>
    <t>Rs.  448.50 lakhs</t>
  </si>
  <si>
    <t xml:space="preserve">Working Capital Requirement                                                       Make investment in our Subsidiary Company, Dudigital Global LLC                                                      General Corporate Purposes                                                  Issue expenses                                                                           </t>
  </si>
  <si>
    <t xml:space="preserve">1. To meet the Working Capital Requirements of the Company - Rs. 151.50 Lakhs                                  2.   To make investment in our Subsidiary Company, Dudigital Global LLC -Rs. 140.00 Lakhs                                                                                                                                    3.To meet General Corporate Expense -Rs. 110.00 lakhs                                                                                     4. Issue Related Expenses - Rs. 47.00 Lakhs                            </t>
  </si>
  <si>
    <t>Rs.65</t>
  </si>
  <si>
    <t>At close of listing day                                           (August 26, 2021)</t>
  </si>
  <si>
    <t>At close of 30th calendar day from listing day (24 september, 2021)</t>
  </si>
  <si>
    <t>At close of 90th calendar day from listing day (23rd November, 2021)</t>
  </si>
  <si>
    <t>Index (of the Designated Stock Exchange): CNX/ NIFTY50</t>
  </si>
  <si>
    <r>
      <rPr>
        <b/>
        <sz val="10"/>
        <rFont val="Times New Roman"/>
        <family val="1"/>
      </rPr>
      <t>Issuer:</t>
    </r>
    <r>
      <rPr>
        <sz val="10"/>
        <rFont val="Times New Roman"/>
        <family val="1"/>
      </rPr>
      <t xml:space="preserve"> DU DIGITAL TECHNOLOGIES LIMITED **</t>
    </r>
  </si>
  <si>
    <r>
      <t xml:space="preserve">Issuer: </t>
    </r>
    <r>
      <rPr>
        <sz val="10"/>
        <rFont val="Times New Roman"/>
        <family val="1"/>
      </rPr>
      <t>DU DIGITAL TECHNOLOGIES LIMITED**</t>
    </r>
  </si>
  <si>
    <r>
      <t xml:space="preserve">Issuer: </t>
    </r>
    <r>
      <rPr>
        <sz val="10"/>
        <rFont val="Times New Roman"/>
        <family val="1"/>
      </rPr>
      <t>DU DIGITAL TECHNOLOGIES LIMITED*</t>
    </r>
  </si>
  <si>
    <t>Note: Since the company's share were listed on 26-Aug-2021 we will be considering March 31, 2022 as the 1st Financial Year.</t>
  </si>
  <si>
    <t>PREVEST DENPRO LIMITED</t>
  </si>
  <si>
    <t>Rs. 2661.12 lakhs</t>
  </si>
  <si>
    <t>Rs. 84/-</t>
  </si>
  <si>
    <t>At close of listing day                   (September 27, 2021)</t>
  </si>
  <si>
    <r>
      <t xml:space="preserve">Issuer: </t>
    </r>
    <r>
      <rPr>
        <sz val="10"/>
        <rFont val="Times New Roman"/>
        <family val="1"/>
      </rPr>
      <t>Prevest Denpro Limited**</t>
    </r>
  </si>
  <si>
    <t>3M India Limited</t>
  </si>
  <si>
    <t>**Source:  Prospectus dated September 21, 2021 based on restated summary statement for period ended on March 31, 2021</t>
  </si>
  <si>
    <t>Note: Since the company's share were listed on September 27, 2021. we will be considering March 31, 2022 as the 1st Financial Year.</t>
  </si>
  <si>
    <t>JAINAM FERRO ALLOYS (I) LIMITED</t>
  </si>
  <si>
    <t>Rs.  1961.40 l lakhs</t>
  </si>
  <si>
    <t>6.29 Times</t>
  </si>
  <si>
    <t xml:space="preserve">No change </t>
  </si>
  <si>
    <t xml:space="preserve">Working Capital Requirement                                                                                                             General Corporate Purposes                                                  Offer expenses                                                                           </t>
  </si>
  <si>
    <t>1. To meet the Working Capital Requirements of the Company - Rs. 677.60 Lakhs                                                                                                                                                                   2.To meet General Corporate Expense -Rs. 185.00 lakhs
          3. Issue Related Expenses - Rs. 48.80 Lakhs</t>
  </si>
  <si>
    <t>Offer price (Rs):</t>
  </si>
  <si>
    <t>Rs 70</t>
  </si>
  <si>
    <t>At close of listing day                (08-Oct-2021)</t>
  </si>
  <si>
    <t>Maithan Alloys Ltd</t>
  </si>
  <si>
    <t>Shyam Century Ferrous Limited</t>
  </si>
  <si>
    <t>Note: Since the company's share were listed on 08-Oct-2021 we will be considering March 31, 2022 as the 1st Financial Year.</t>
  </si>
  <si>
    <t>KN AGRI RESOURCES LIMITED</t>
  </si>
  <si>
    <r>
      <t xml:space="preserve">Issuer: </t>
    </r>
    <r>
      <rPr>
        <sz val="10"/>
        <rFont val="Times New Roman"/>
        <family val="1"/>
      </rPr>
      <t>Kn Agri Resource Limited</t>
    </r>
  </si>
  <si>
    <r>
      <t xml:space="preserve">Issuer: </t>
    </r>
    <r>
      <rPr>
        <sz val="10"/>
        <rFont val="Times New Roman"/>
        <family val="1"/>
      </rPr>
      <t xml:space="preserve"> Kn Agri Resource Limited</t>
    </r>
  </si>
  <si>
    <t>Ruchi Soya Industries Limited</t>
  </si>
  <si>
    <t>Gujarat Ambuja Exports Limited</t>
  </si>
  <si>
    <t>Rs. 75/-</t>
  </si>
  <si>
    <t>At close of listing day                   (March 28, 2022)</t>
  </si>
  <si>
    <t>Note: Since the company's share were listed on March 28, 2022. we will be considering March 31, 2022 as the 1st Financial Year.</t>
  </si>
  <si>
    <t xml:space="preserve">Krishna Defence and Allied Industries Limited
</t>
  </si>
  <si>
    <t>Rs. 39/-</t>
  </si>
  <si>
    <t>Note: Since the company's share were listed on April 6, 2022. we will be considering March 31, 2023 as the 1st Financial Year.</t>
  </si>
  <si>
    <t>At close of listing day                   (April 6, 2022)</t>
  </si>
  <si>
    <r>
      <t>Issuer:</t>
    </r>
    <r>
      <rPr>
        <sz val="10"/>
        <rFont val="Times New Roman"/>
        <family val="1"/>
      </rPr>
      <t>Krishna Defence and Allied Industries Limited</t>
    </r>
  </si>
  <si>
    <t xml:space="preserve">EIGHTY JEWELLERS LIMITED </t>
  </si>
  <si>
    <t>Rs. 1107 lakhs</t>
  </si>
  <si>
    <t>Rs. 41/-</t>
  </si>
  <si>
    <t>Patdiam Jewellery Ltd</t>
  </si>
  <si>
    <t>Radhika Jeweltech Ltd</t>
  </si>
  <si>
    <t>DP Abhushan Ltd</t>
  </si>
  <si>
    <t>PC Jewellers Ltd</t>
  </si>
  <si>
    <t>Kalyan Jewellers India Ltd</t>
  </si>
  <si>
    <t>Issuer: Eighty Jewellers limited**</t>
  </si>
  <si>
    <t>At close of listing day                  April 13, 2022)</t>
  </si>
  <si>
    <t>**Source:  Prospectus dated March 22, 2022 based on restated summary statement for period ended on March 31, 2022</t>
  </si>
  <si>
    <t>Note: Since the company's share were listed on April 13, 2022. we will be considering March 31, 2023 as the 1st Financial Year.</t>
  </si>
  <si>
    <t xml:space="preserve">1. To meet the Working Capital Requirements of the Company - Rs. 4000 Lakhs                                                                                                                                                                      2.To meet General Corporate Expense -Rs. 467.54
 lakhs                                                                                     3. Issue Related Expenses - Rs. 470.46 Lakhs     </t>
  </si>
  <si>
    <t xml:space="preserve">1. To meet Working Capital requirements - Rs. 4000 lakhs                                                                                                                                         2.General Corporate Purpose - Rs. 467.54 lakhs                                                                          3. To meet issue expenses - Rs. 470.46 lakhs                                                      </t>
  </si>
  <si>
    <t xml:space="preserve">1. To meet the Working Capital Requirements of the Company - Rs. 900 Lakhs                                                                                                                                                                      2.To meet General Corporate Expense -Rs. 171.19
 lakhs                                                                                     3. Issue Related Expenses - Rs. 117.53 Lakhs     </t>
  </si>
  <si>
    <t xml:space="preserve">1. To meet Working Capital requirements - Rs. 900 lakhs                                                                                                                                         2.General Corporate Purpose - Rs. 171.19 lakhs                                                                          3. To meet issue expenses - Rs. 117.53lakhs                                                      </t>
  </si>
  <si>
    <t xml:space="preserve">SILICON RENTAL SOLUTIONS LIMITED
 </t>
  </si>
  <si>
    <t>Rs. 2115.36 lakhs</t>
  </si>
  <si>
    <t xml:space="preserve">1. Working Capital Requirement   
2. Prepayment or repayment of all or a portion of certain outstanding borrowings availed by our Company;
3. General Corporate Purposes                                                  4. Issue expenses                                                                           </t>
  </si>
  <si>
    <t xml:space="preserve">1. To meet the Working Capital Requirements of the Company - Rs. 854.78 Lakhs  
2. Prepayment or repayment of all or a portion of certain outstanding borrowings availed
by our Company- Rs. 850.00 lakhs                                                                                                                                                                    3.To meet General Corporate Expense -Rs. 258.74
 lakhs                                                                                     4. Issue Related Expenses - Rs. 151.84 Lakhs     </t>
  </si>
  <si>
    <t xml:space="preserve">1. To meet the Working Capital Requirements of the Company - Rs. 854.78 Lakhs  
2. Prepayment or repayment of all or a portion of certain outstanding borrowings availed by our Company- Rs. 850.00 lakhs                                                                                                                                                                    3.To meet General Corporate Expense -Rs. 258.74 lakhs                                                                                     4. Issue Related Expenses - Rs. 151.84 Lakhs     </t>
  </si>
  <si>
    <t>Rs. 78/-</t>
  </si>
  <si>
    <t>At close of listing day                  October 10, 2022)</t>
  </si>
  <si>
    <t>Issuer: Silicon Rental Solutions Limited**</t>
  </si>
  <si>
    <t xml:space="preserve">Peer Group:* </t>
  </si>
  <si>
    <t>**Source:  Prospectus dated September 22, 2022 based on restated summary statement for period ended on March 31, 2023</t>
  </si>
  <si>
    <t>*Note : There are no listed companies in India that are engaged in a business similar to that of our company accordingly it is not possible to provide an industry comparison in relation to our company.</t>
  </si>
  <si>
    <t>Note: Since the company's share were listed on October 10, 2022. we will be considering March 31, 2023 as the 1st Financial Year.</t>
  </si>
  <si>
    <t>CARGOSOL LOGISTICS LIMITED</t>
  </si>
  <si>
    <t>52.714 times</t>
  </si>
  <si>
    <t xml:space="preserve">Purchase of vehicle for commercial purpose; Purchase of Containers for expansion of the Non Vessel Owning Common Carrier (NVOCC) division;                 To meet working capital requirements;                         General Corporate Purpose;                                                 To meet issue expenses                                                                      </t>
  </si>
  <si>
    <t>Rs. 28</t>
  </si>
  <si>
    <t>At close of listing day                   (October 10, 2022)</t>
  </si>
  <si>
    <r>
      <t xml:space="preserve">Issuer: </t>
    </r>
    <r>
      <rPr>
        <sz val="10"/>
        <rFont val="Times New Roman"/>
        <family val="1"/>
      </rPr>
      <t>Cargosol Logistics Ltd**</t>
    </r>
  </si>
  <si>
    <t>Ritco Logistics Ltd</t>
  </si>
  <si>
    <t>Allcargo Logistics Ltd</t>
  </si>
  <si>
    <t>Mahindra Logistics Ltd</t>
  </si>
  <si>
    <t>**Source:  Prospectus dated September 22, 2022 based on restated summary statement for financial year ended  on March 31, 2022</t>
  </si>
  <si>
    <t>Note: Since the company's share were listed on October 10, 2022 we will be considering March 31, 2023 as the 1st Financial Year.</t>
  </si>
  <si>
    <t>VEDANT ASSET LIMITED</t>
  </si>
  <si>
    <t>300.00 lakhs</t>
  </si>
  <si>
    <t>46.852 times</t>
  </si>
  <si>
    <t xml:space="preserve">Financing the expenditure for Business Expansion;                 To meet working capital requirements;                         General Corporate Purpose;                                                 To meet issue expenses                                                                      </t>
  </si>
  <si>
    <t xml:space="preserve">1. Financing the expenditure for Business Expansion;  - Rs.107.40 lakhs                                                               2. To meet working capital requirements- Rs.130.00 lakhs ;                                                  3. General Corporate Purpose- Rs.21.60 lakhs ;                                                                     4. To meet issue expenses - Rs.41.00 lakhs                                                                      </t>
  </si>
  <si>
    <t xml:space="preserve">1. Financing the expenditure for Business Expansion;  - Rs.107.40 lakhs                                                               2. To meet working capital requirements- Rs.130.00 lakhs ;                                                                           3. General Corporate Purpose- Rs.21.60 lakhs ;                                                                                               4. To meet issue expenses - Rs.41.00 lakhs                   </t>
  </si>
  <si>
    <t>At close of listing day                   (October 12, 2022)</t>
  </si>
  <si>
    <t xml:space="preserve">60,613.70
</t>
  </si>
  <si>
    <r>
      <t xml:space="preserve">Issuer: </t>
    </r>
    <r>
      <rPr>
        <sz val="10"/>
        <rFont val="Times New Roman"/>
        <family val="1"/>
      </rPr>
      <t>Vedant Asset Limited**</t>
    </r>
  </si>
  <si>
    <t>Peer Group: *</t>
  </si>
  <si>
    <t>*:- There are no listed companies in India that are engaged in a business similar to that of our company accordingly it is not possible to provide an industry comparison in relation to our company.</t>
  </si>
  <si>
    <t>Note: Since the company's share were listed on October 12, 2022 we will be considering March 31, 2023 as the 1st Financial Year.</t>
  </si>
  <si>
    <t>LLOYDS LUXURIES LIMITED</t>
  </si>
  <si>
    <t>Initial Public Offering (IPO) on SME Platform of NSE (“NSE Emerge”).</t>
  </si>
  <si>
    <t>6.39 times</t>
  </si>
  <si>
    <t>*Will be updated once the company makes necessary disclosures on the website of NSE</t>
  </si>
  <si>
    <t xml:space="preserve">Financing the expenditure for opening new stores   To repay of short term borrowings                                     To meet working capital requirements;                         General Corporate Purpose;                                                 To meet issue expenses                                                                      </t>
  </si>
  <si>
    <t>At close of listing day                   (October 11, 2022)</t>
  </si>
  <si>
    <t>Index (of the Designated Stock Exchange): CNX/NIFTY 50</t>
  </si>
  <si>
    <r>
      <t xml:space="preserve">Issuer: </t>
    </r>
    <r>
      <rPr>
        <sz val="10"/>
        <rFont val="Times New Roman"/>
        <family val="1"/>
      </rPr>
      <t>Lloyds Luxuries Limited**</t>
    </r>
  </si>
  <si>
    <t>Note: Since the company's share were listed on October 11, 2022 we will be considering March 31, 2023 as the 1st Financial Year.</t>
  </si>
  <si>
    <t>Not Applicable as the issue size was less than Rs. 1000 million</t>
  </si>
  <si>
    <t>Not Applicable as the issue size was less than Rs.  1000 million</t>
  </si>
  <si>
    <t>1st FY*</t>
  </si>
  <si>
    <t>3rd FY*</t>
  </si>
  <si>
    <t>Source; Will be updated MCA Portal &amp; Information provided by the Company.</t>
  </si>
  <si>
    <t># Since the company's share were listed on April 13, 2022 hence the same will be soon updated</t>
  </si>
  <si>
    <t>Not Applicable as the issue size was less than Rs. 1000 Million</t>
  </si>
  <si>
    <t xml:space="preserve"> Ms. Sonali Sheikh, Whole Time Director and Chief Financial Officer (CFO) of the Company resigned as CFO of the Company with effect from October 1, 2021 and 
Appointment of Mr. Mohit Kumar Agarwal as CFO (KMP) w.e.f. October 01, 2021</t>
  </si>
  <si>
    <t>(ii) at the end of the 1st half year immediately after the listing of the issue (September 30 2021)</t>
  </si>
  <si>
    <t>(ii) at the end of the 1st half year immediately after the listing of the issue September 30, 2021)</t>
  </si>
  <si>
    <t xml:space="preserve">1. To meet the Working Capital Requirements of the Company - Rs. 151.50 Lakhs                                 
 2.   To make investment in our Subsidiary Company, Dudigital Global LLC -Rs. 140.00 Lakhs                                                                                                                                    3.To meet General Corporate Expense -Rs. 110.00 lakhs                                                                                     4. Issue Related Expenses - Rs. 47.00 Lakhs                                                                                      </t>
  </si>
  <si>
    <t>(ii) at the end of the 1st half year immediately after the listing of the issue (September 30, 2021)</t>
  </si>
  <si>
    <t>(ii) at the end of the 1st half year immediately after the listing of the issue (March 31, 2022)</t>
  </si>
  <si>
    <t>(ii) at the end of the 1st half year immediately after the listing of the issue (September 30, 2022)</t>
  </si>
  <si>
    <t>CARGOTRANS MARITIME LIMITED</t>
  </si>
  <si>
    <t>138.40 times</t>
  </si>
  <si>
    <t xml:space="preserve">1. To meet the Working Capital Requirements of the Company - Rs. 350.00 lakhs                                                                                                                                         2.To meet General Corporate Expense -Rs. 66.00 lakhs                                      3. Issue Related Expenses - Rs. 70.00 lakhs                    </t>
  </si>
  <si>
    <t>Not Applicable as the issue size was less than Rs. 100 crores</t>
  </si>
  <si>
    <t>Rs. 45</t>
  </si>
  <si>
    <r>
      <t xml:space="preserve">Issuer: </t>
    </r>
    <r>
      <rPr>
        <sz val="10"/>
        <rFont val="Times New Roman"/>
        <family val="1"/>
      </rPr>
      <t>Cargotrans Maritime Limited</t>
    </r>
  </si>
  <si>
    <t>Accuracy Shipping Limited</t>
  </si>
  <si>
    <t>Tiger Logistics India Limited</t>
  </si>
  <si>
    <t>Allcargo Logistics Limited</t>
  </si>
  <si>
    <t>Total Transport Systems Limited</t>
  </si>
  <si>
    <t>Allcargo Logistics Ltd.</t>
  </si>
  <si>
    <r>
      <t xml:space="preserve">Issuer: </t>
    </r>
    <r>
      <rPr>
        <sz val="10"/>
        <rFont val="Times New Roman"/>
        <family val="1"/>
      </rPr>
      <t>Cargotrans Maritime Limited</t>
    </r>
    <r>
      <rPr>
        <b/>
        <sz val="10"/>
        <rFont val="Times New Roman"/>
        <family val="1"/>
      </rPr>
      <t xml:space="preserve"> </t>
    </r>
  </si>
  <si>
    <t>Peer Group:##</t>
  </si>
  <si>
    <t>**Source:  Prospectus dated September 21, 2022 based on restated summary statement for period ended on March 31, 2022</t>
  </si>
  <si>
    <t>## NAV of the Peer Group not mentioned in Prospectus. That is why we extract data from their Annual Report for FY 2021-22.</t>
  </si>
  <si>
    <t xml:space="preserve">1. To meet the Working Capital Requirements of the Company - Rs. 350.00 lakhs                                                                                                                                         2.To meet General Corporate Expense -Rs. 66.00 lakhs                                      
3. Issue Related Expenses - Rs. 70.00 lakhs                    </t>
  </si>
  <si>
    <t>Not Applicable</t>
  </si>
  <si>
    <t>CONCORD CONTROL SYSTEMS LIMITED</t>
  </si>
  <si>
    <t>269.27 times</t>
  </si>
  <si>
    <t>will be updated at the end of 2nd  F.Y.</t>
  </si>
  <si>
    <t>will be updated at the end of 3rd  F.Y.</t>
  </si>
  <si>
    <t>Source: MCA Portal &amp; Information provided by the Company.</t>
  </si>
  <si>
    <t>Rs. 55</t>
  </si>
  <si>
    <t>At close of listing day 
(October 10, 2022)</t>
  </si>
  <si>
    <r>
      <t xml:space="preserve">Issuer: </t>
    </r>
    <r>
      <rPr>
        <sz val="10"/>
        <rFont val="Times New Roman"/>
        <family val="1"/>
      </rPr>
      <t>CNCRD **</t>
    </r>
  </si>
  <si>
    <t>*</t>
  </si>
  <si>
    <t>(ii) at the end of the 1st Half Year immediately after the listing of the issue (March 31, 2023)</t>
  </si>
  <si>
    <t>(ii) at the end of the 1st half year immediately after the listing of the issue (March 31, 2023)</t>
  </si>
  <si>
    <t>(ii) at the end of the 1st half Year immediately after the listing of the issue  (March 31, 2023)</t>
  </si>
  <si>
    <t xml:space="preserve">QIB holding (as a % of total outstanding capital) as disclosed to stock exchanges </t>
  </si>
  <si>
    <t xml:space="preserve">Financials of the issuer </t>
  </si>
  <si>
    <t xml:space="preserve">Change, if any, in directors of issuer from the disclosures in the offer document </t>
  </si>
  <si>
    <t xml:space="preserve">Status of implementation of project/ commencement of commercial production </t>
  </si>
  <si>
    <t>Financials of the issuer</t>
  </si>
  <si>
    <t>Sectoral Index</t>
  </si>
  <si>
    <t># BSE SME does not have any sectoral index for this sector</t>
  </si>
  <si>
    <t xml:space="preserve"> Dudigital Global Limited (Formerly Knowns as DU DIGITAL TECHNOLOGIES LIMITED)</t>
  </si>
  <si>
    <t>Initial Public Offering (IPO) on SME Platform of National Stock Exchange of India Limited</t>
  </si>
  <si>
    <t># NSE EMERGE does not have any sectoral index for this sector</t>
  </si>
  <si>
    <t># BSE SME does not have any sectoral index for the Dental sector</t>
  </si>
  <si>
    <t># NSE EMERGE does not have any sectoral index for the Ferro Alloy Industrial sector</t>
  </si>
  <si>
    <t># BSE SME does not have any sectoral index for the Edible Oil sector</t>
  </si>
  <si>
    <t># NSE EMERGE does not have any sectoral index for the Solvent extraction and edible oil sector</t>
  </si>
  <si>
    <t># NSE EMERGE does not have any sectoral index for the Defence and Dairy sector</t>
  </si>
  <si>
    <t># BSE SME does not have any sectoral index for the Jewellery sector</t>
  </si>
  <si>
    <t># BSE SME does not have any sectoral index for the Railway Coaches and Electrification sector</t>
  </si>
  <si>
    <t># BSE SME does not have any sectoral index for the Logistics sector</t>
  </si>
  <si>
    <t># BSE SME does not have any sectoral index for the this sector</t>
  </si>
  <si>
    <t># BSE SME does not have any sectoral index for the Rental Solutions sector</t>
  </si>
  <si>
    <t># NSE EMERGE does not have any sectoral index for the Beauty Salon sector</t>
  </si>
  <si>
    <t xml:space="preserve">1. To meet the Working Capital Requirements of the Company - Rs. 151.50 Lakhs                                  
2.   To make investment in our Subsidiary Company, Dudigital Global LLC -Rs. 140.00 Lakhs                                                                                                                                    3.To meet General Corporate Expense -Rs. 110.00 lakhs                                                                                     4. Issue Related Expenses - Rs. 47.00 Lakhs                            </t>
  </si>
  <si>
    <t xml:space="preserve">**Source:  Prospectus dated September 30, 2022 based on restated summary statement for period ended on March 31, 2022 </t>
  </si>
  <si>
    <t>Since the issue is being made in terms of Chapter IX of the SEBI (ICDR) Regulations, 2018, there is no requirement of appointing a IPO Grading agency.</t>
  </si>
  <si>
    <t>Since the issue is being made in terms of Chapter IX of the SEBI (ICDR) Regulations, 2018 there is no requirement of appointing a IPO Grading agency.</t>
  </si>
  <si>
    <t xml:space="preserve">1. To meet the Working Capital Requirements of the Company - Rs. 700.00 Lakhs
2.To meet General Corporate Expense -Rs. 49.17 Lakhs
3. Issue Related Expenses - Rs. 82.43 Lakhs              </t>
  </si>
  <si>
    <t>(ii) at the end of the 1st half year immediately after the listing of the issue  (September 30, 2022)</t>
  </si>
  <si>
    <t>3.72 Times</t>
  </si>
  <si>
    <t>37.25 Times</t>
  </si>
  <si>
    <t xml:space="preserve">1. To meet the Working Capital Requirements of the Company - Rs. 900 Lakhs                                                                                                                                                                      2.To meet General Corporate Expense -Rs. 171.19 lakhs                                                                                     3. Issue Related Expenses - Rs. 117.53 Lakhs    </t>
  </si>
  <si>
    <t>*Excess utilization (108.53) towards issue related expenses is incurred by the company from its internal accruals</t>
  </si>
  <si>
    <t xml:space="preserve">1. To meet Working Capital requirements - Rs. 878.40 lakhs                                                                                                                                                    2.General Corporate Purpose -         Rs. 163.20 Lakhs                                     3. To meet issue expenses - Rs. 129.6 Lakhs.                            </t>
  </si>
  <si>
    <t xml:space="preserve">Financials of the issuer (as per the annual financial results submitted to stock exchange </t>
  </si>
  <si>
    <t>(ii) at the end of thehalf year immediately after the listing of the issue (September 30, 2021)</t>
  </si>
  <si>
    <t xml:space="preserve">As disclosed in the offer document </t>
  </si>
  <si>
    <t>As disclosed in the offer document</t>
  </si>
  <si>
    <t>Mr. Dharmesh Rathore resigned as Independent Director of the company w.e.f. 14th February 2022</t>
  </si>
  <si>
    <t xml:space="preserve">BAHETI RECYCLING INDUSTRIES LIMITED
</t>
  </si>
  <si>
    <t xml:space="preserve">Modernization and expansion of existing manufacturing unit
Working Capital Requirement                                                       General Corporate Purposes                                                  Issue expenses                                                                           </t>
  </si>
  <si>
    <t xml:space="preserve">1. Modernization and expansion of existing manufacturing unit - 255.21 Lakhs 
2. To meet the Working Capital Requirements of the Company - Rs. 700.00 Lakhs
3.To meet General Corporate Expense -Rs. 190.29 Lakhs
4. Issue Related Expenses - Rs. 96.50 Lakhs              </t>
  </si>
  <si>
    <t>At close of listing day 
(December 08, 2022)</t>
  </si>
  <si>
    <t xml:space="preserve">*Will be updated once the company makes necessary disclosures on the website of NSE </t>
  </si>
  <si>
    <t>Index (of the Designated Stock Exchange): NSE NIFTY</t>
  </si>
  <si>
    <r>
      <t xml:space="preserve">Issuer: </t>
    </r>
    <r>
      <rPr>
        <sz val="10"/>
        <rFont val="Times New Roman"/>
        <family val="1"/>
      </rPr>
      <t>BRIL**</t>
    </r>
  </si>
  <si>
    <t>Note: Since the company's share were listed on December 08, 2022 we will be considering March 31, 2023 as the 1st Financial Year.</t>
  </si>
  <si>
    <t xml:space="preserve">1. To meet the Working Capital Requirements of the Company - Rs. 1650.00 Lakhs
2.To meet General Corporate Expense -Rs. 577.36 Lakhs
3. Issue Related Expenses - Rs. 194.00 Lakhs              </t>
  </si>
  <si>
    <t xml:space="preserve">CHAMAN METALLICS LIMITED
</t>
  </si>
  <si>
    <t>Rs. 38</t>
  </si>
  <si>
    <t>At close of listing day 
(Janaury 16, 2023)</t>
  </si>
  <si>
    <t>**Source:  Prospectus dated December 28, 2022 based on restated summary statement for period ended on September 30, 2022</t>
  </si>
  <si>
    <r>
      <t xml:space="preserve">Issuer: </t>
    </r>
    <r>
      <rPr>
        <sz val="10"/>
        <rFont val="Times New Roman"/>
        <family val="1"/>
      </rPr>
      <t>CML**</t>
    </r>
  </si>
  <si>
    <t>Note: Since the company's share were listed on January 16, 2023 we will be considering March 31, 2023 as the 1st Financial Year.</t>
  </si>
  <si>
    <t>EARTHSTAHL &amp; ALLOYS LIMITED</t>
  </si>
  <si>
    <t xml:space="preserve">1. Financing the expenditure for Business Expansion;  - Rs.944.45 lakhs                                                               2. To meet working capital requirements- Rs.100.00 lakhs ;                                                  3. General Corporate Purpose- Rs.119.13 lakhs ;                                                                     4. To meet issue expenses - Rs.132.42 lakhs                                                                      </t>
  </si>
  <si>
    <t xml:space="preserve">1. Financing the expenditure for Business Expansion;  - Rs.944.45 lakhs                                                               2. To meet working capital requirements- Rs.100.00 lakhs ;                                                  
3. General Corporate Purpose- Rs.119.13 lakhs ;                                                                     
4. To meet issue expenses - Rs.132.42 lakhs                                                                      </t>
  </si>
  <si>
    <t>At close of listing day                   (February 08, 2023)</t>
  </si>
  <si>
    <r>
      <t xml:space="preserve">Issuer: </t>
    </r>
    <r>
      <rPr>
        <sz val="10"/>
        <rFont val="Times New Roman"/>
        <family val="1"/>
      </rPr>
      <t>ESAL**</t>
    </r>
  </si>
  <si>
    <r>
      <t xml:space="preserve">Issuer: </t>
    </r>
    <r>
      <rPr>
        <sz val="10"/>
        <rFont val="Times New Roman"/>
        <family val="1"/>
      </rPr>
      <t xml:space="preserve"> ESAL**</t>
    </r>
  </si>
  <si>
    <t>**Source:  Prospectus dated February 02, 2023 based on restated summary statement for financial year ended  on September 30, 2022</t>
  </si>
  <si>
    <t>Note: Since the company's share were listed on February 08, 2023 we will be considering March 31, 2023 as the 1st Financial Year.</t>
  </si>
  <si>
    <t>197.48 times</t>
  </si>
  <si>
    <t>363.78 times</t>
  </si>
  <si>
    <t>219.16 times</t>
  </si>
  <si>
    <t># NSE Emerge does not have any sectoral index for the  aluminium recycling company</t>
  </si>
  <si>
    <t># NSE Emerge does not have any sectoral index for the manufacturing and selling of Direct Reduced Iron</t>
  </si>
  <si>
    <t># BSE SME does not have any sectoral index for Cast Iron Lumps and Ductile Iron Pipe Fittings sector</t>
  </si>
  <si>
    <t>Frequently</t>
  </si>
  <si>
    <t>Note: Since the company's share were listed on March 22, 2021 we will be considering March 31, 2021 as the 1st Financial Year.</t>
  </si>
  <si>
    <t xml:space="preserve">LABELKRAFT TECHNOLOGIES LIMITED
 </t>
  </si>
  <si>
    <t>Rs. 475.20 lakhs</t>
  </si>
  <si>
    <t xml:space="preserve">1. Funding Capital Expenditure towards installation of additional plant and machinery.   
2. Funding of working capital requirement
3. General Corporate Purposes                                                                                                                     </t>
  </si>
  <si>
    <t>55/-</t>
  </si>
  <si>
    <t>At close of listing day                  March 23, 2023)</t>
  </si>
  <si>
    <t xml:space="preserve">N.A. </t>
  </si>
  <si>
    <t># BSE SME does not have any sectoral index for the Printing and Labelling Industry</t>
  </si>
  <si>
    <t>Issuer: LTL**</t>
  </si>
  <si>
    <t>**Source:  Prospectus dated March 06, 2023 based on restated summary statement for period ended on November 30, 2022</t>
  </si>
  <si>
    <t xml:space="preserve">MACFOS LIMITED
 </t>
  </si>
  <si>
    <t>Rs. 2374.56 lakhs</t>
  </si>
  <si>
    <t>262.82 Times</t>
  </si>
  <si>
    <t>Not Applicable 
(100% Offer for Sale)</t>
  </si>
  <si>
    <t>102/-</t>
  </si>
  <si>
    <t>At close of listing day                  March 01, 2023)</t>
  </si>
  <si>
    <t>Issuer: Macfos**</t>
  </si>
  <si>
    <t>**Source:  Prospectus dated February 23, 2023 based on restated summary statement for period ended on September 30, 2022</t>
  </si>
  <si>
    <t>Note: Since the company's share were listed on March 01, 2023. we will be considering March 31, 2023 as the 1st Financial Year.</t>
  </si>
  <si>
    <t xml:space="preserve">SYSTANGO TECHNOLOGIES LIMITED
</t>
  </si>
  <si>
    <t>65.62 times</t>
  </si>
  <si>
    <t xml:space="preserve">Strategic Investment and Acquisitions
Investment in Subsidiaries
Working Capital Requirement                                                       General Corporate Purposes                                                  Issue expenses                                                                           </t>
  </si>
  <si>
    <t xml:space="preserve">Strategic Investment and Acquisitions: 800 Lakhs
Investment in Subsidiaries: 1000 Lakhs
Working Capital Requirement: 1000 Lakhs                                                General Corporate Purposes: 343.13 Lakhs                                                                                                                </t>
  </si>
  <si>
    <t xml:space="preserve">Strategic Investment and Acquisitions: 800 Lakhs
Investment in Subsidiaries: 1000 Lakhs
Working Capital Requirement: 1000 Lakhs                                                
General Corporate Purposes: 343.13 Lakhs                                                                                                                </t>
  </si>
  <si>
    <t>90/-</t>
  </si>
  <si>
    <t>At close of listing day 
(March 15, 2023)</t>
  </si>
  <si>
    <t># NSE Emerge does not have any sectoral index for the IT Sector</t>
  </si>
  <si>
    <r>
      <t xml:space="preserve">Issuer: </t>
    </r>
    <r>
      <rPr>
        <sz val="10"/>
        <rFont val="Times New Roman"/>
        <family val="1"/>
      </rPr>
      <t>STL**</t>
    </r>
  </si>
  <si>
    <r>
      <t>Issuer: STL</t>
    </r>
    <r>
      <rPr>
        <sz val="10"/>
        <rFont val="Times New Roman"/>
        <family val="1"/>
      </rPr>
      <t>**</t>
    </r>
  </si>
  <si>
    <t>Note: Since the company's share were listed on March 15, 2023 we will be considering March 31, 2023 as the 1st Financial Year.</t>
  </si>
  <si>
    <t>1. To meet the Working Capital Requirements of the Company - Rs. 760.00 lakhs                                                                                                                                         2.To meet General Corporate Expense -Rs. 177.16 lakhs                                     3. Issue Related Expenses - Rs. 75.16 lakhs(29.95 of Issue Related Expenses have been utilised in General Corporate Expense)</t>
  </si>
  <si>
    <t xml:space="preserve">1. To meet the Working Capital Requirements of the Company - Rs. 900 Lakhs                                                                                                                                                                      2.To meet General Corporate Expense -Rs. 84.84
 lakhs                                                                                     3. Issue Related Expenses - Rs. 122.16 Lakhs     </t>
  </si>
  <si>
    <t xml:space="preserve">1. To meet the Working Capital Requirements of the Company - Rs. 900 Lakhs                                                                                                                                                                      2.To meet General Corporate Expense -Rs. 137.98
 lakhs                                                                                     3. Issue Related Expenses - Rs. 69.02 Lakhs     
(53.14 from issue Related Expenses have been utilised to meet General Corpoarate Expenses) </t>
  </si>
  <si>
    <t>Closing price (31/03/2023)</t>
  </si>
  <si>
    <t xml:space="preserve">Closing price(31/03/2023) </t>
  </si>
  <si>
    <t xml:space="preserve">1. To meet the Working Capital Requirements of the Company - Rs. 4000 Lakhs                                                                                                                                                                      2.To meet General Corporate Expense -Rs. 517.41
 lakhs                                                                                     3. Issue Related Expenses - Rs.420.59 Lakhs  
(Surplus from Issue Related Expenses of Rs. 49.87 Lakhs have been utilized to meet General Corporate purpose)   </t>
  </si>
  <si>
    <t xml:space="preserve">1. To meet the Working Capital Requirements of the Company - Rs. 4000 Lakhs                                                                                                                                                                      2.To meet General Corporate Expense -Rs. 517.41  lakhs
 3. Issue Related Expenses - Rs.420.59 Lakhs  
(Surplus from Issue Related Expenses of Rs. 49.87 Lakhs have been utilized to meet General Corporate purpose)      </t>
  </si>
  <si>
    <t xml:space="preserve">Mr. Yogesh Nandi has been appointed as an Additional Director (Non-Executive, Independent) w.e.f. April 02, 2022 </t>
  </si>
  <si>
    <t xml:space="preserve">No Change </t>
  </si>
  <si>
    <t>Resignation of Ms. Komal Mehra as Company secretary w.e.f. August 08, 2022 Appointment of Mr. Krishna Rathi as Company Secretary w.e.f. August 27,2022.</t>
  </si>
  <si>
    <t>At close of 30th calendar day from listing day (09/03/2023)</t>
  </si>
  <si>
    <t>At close of 90th calendar day from listing day 
(08/05/2023)</t>
  </si>
  <si>
    <t xml:space="preserve">At close of 30th calendar day from listing day(14th Feb) </t>
  </si>
  <si>
    <t>At close of 90th calendar day from listing day (15th April)</t>
  </si>
  <si>
    <t>At close of 30th calendar day from listing day (06Jan 2023)</t>
  </si>
  <si>
    <t>At close of 90th calendar day from listing day 
(07/03/2023)</t>
  </si>
  <si>
    <t>At close of 30th calendar day from listing day (08/11/2022)</t>
  </si>
  <si>
    <t>At close of 90th calendar day from listing day (07/01/2023)</t>
  </si>
  <si>
    <t>**Source:  Prospectus dated November 22, 2022 based on restated summary statement for period ended on March 31, 2022</t>
  </si>
  <si>
    <t>**Source:  Prospectus dated March 25, 2021 based on restated summary statement for period ended on September 30, 2021</t>
  </si>
  <si>
    <t>**Source:  Prospectus dated September 22, 2021 based on restated summary statement for period ended on March31, 2021</t>
  </si>
  <si>
    <t>**Source:  Prospectus dated August 06 2021 based on restated summary statement for period ended on March 31, 2021.</t>
  </si>
  <si>
    <t xml:space="preserve">Yashovardhan azad and Rakesh Kumar Aggarwal appointed as director w.e.f 22/03/2022 </t>
  </si>
  <si>
    <t xml:space="preserve">Appointment of ROHIT PARAKH as Director w.e.f August 01, 2022 and Keshav Sharma as Director w.e.f. May 26, 2022 and Appointment of Raj Kishor Vishwakarma as CFO(KMP) w.e.f. September 01, 2022,
Ramakant Sarda w.e.f. 01/08/2022and Nandkishor Bhutda w.e.f. 26/05/2022 Resigned from post of Director </t>
  </si>
  <si>
    <t>Appointment of Ms Astha Pareek as Director w.e.f. July 01, 2022 and Priyanka Dabkara Resigned from Directorship post w.e.f.11/11/2022</t>
  </si>
  <si>
    <t>Suvendu Banerjee resigned from Director Post w.e.f. 27/05/2022</t>
  </si>
  <si>
    <t>Deeptimayee Vidushi have been appointed w.e.f. 26/12/2022 and Poonam Rishi Pilani have resigned w.e.f. 28/11/2022.</t>
  </si>
  <si>
    <t>At close of 30th calendar day from listing day (26/04/2022)</t>
  </si>
  <si>
    <t>At close of 90th calendar day from listing day (25/06/2022)</t>
  </si>
  <si>
    <t>Note: Since the company's share were listed on March 23, 2023. we will be considering March 31, 2023 as the 1st Financial Year.</t>
  </si>
  <si>
    <t xml:space="preserve">1. Financing the expenditure for opening new stores -- Rs.543.65 lakhs                                        
2. To repay of short term borrowings- Rs.902.00 lakhs                                       3. To meet working capital requirements- Rs.450.00 lakhs;                                                 4. General Corporate Purpose- Rs.318.10 lakhs;                                                 5. To meet issue expenses - Rs.186.25 lakhs                                                      </t>
  </si>
  <si>
    <t xml:space="preserve">1. Financing the expenditure for opening new stores -- Rs.543.65 lakhs                                          
2. To repay of short term borrowings- Rs.902.00 lakhs                                                                              
3. To meet working capital requirements- Rs.450.00 lakhs;                                                                       
4. General Corporate Purpose- Rs.318.10 lakhs;                                                                                     
5. To meet issue expenses - Rs.186.25 lakhs              </t>
  </si>
  <si>
    <t xml:space="preserve">1. To meet Working Capital requirements - Rs. 878.40 lakhs                                                                                                                                                    2.General Corporate Purpose -         Rs. 163.20 Lakhs                                     3. To meet issue expenses - Rs. 129.6 Lakhs.  (16.77* is used from Issue Expenses to General Corporate Purposes                       </t>
  </si>
  <si>
    <t>x`</t>
  </si>
  <si>
    <t>EPS</t>
  </si>
  <si>
    <t xml:space="preserve">EPS </t>
  </si>
  <si>
    <t>Revenue from operations</t>
  </si>
  <si>
    <t xml:space="preserve"># BSE SME does not have any sectoral index for the Trading of  Electonic Components </t>
  </si>
  <si>
    <t>*** Closing price for Patdiam Jewellery is considererd as on the date 20th February, 2023 for the calculation of P/E Ratio (as per data retrieved from bseindia.com)</t>
  </si>
  <si>
    <t xml:space="preserve">1. To meet the Working Capital Requirements of the Company - Rs. 760.00 lakhs 
2.To meet General Corporate Expense -Rs. 147.21 lakhs
3. Issue Related Expenses - Rs. 105.11                    </t>
  </si>
  <si>
    <t xml:space="preserve">1. Purchase of machineries, equipments and utilities for manufacturing of proposed additional line of products, R&amp;D unit and existing manufacturing operations - Rs. 1801.80 lakhs 
2.General Corporate Purpose - Rs. 577.23 lakhs
3. To meet issue expenses - Rs. 282.09 lakhs                                                       </t>
  </si>
  <si>
    <t xml:space="preserve">1. To meet the Working Capital Requirements of the Company - Rs. 677.60 Lakhs
2.To meet General Corporate Expense -Rs. 205.36  lakhs
3. Issue Related Expenses - Rs. 28.44 Lakhs 
(20.36 Lac of issue Related Expense have been utilised in General Corporate Expense)                         </t>
  </si>
  <si>
    <t xml:space="preserve">1. To meet the Working Capital Requirements of the Company - Rs. 677.60 Lakhs
2.To meet General Corporate Expense -Rs. 185.00 lakhs
3. Issue Related Expenses - Rs. 48.80 Lakhs                            </t>
  </si>
  <si>
    <t xml:space="preserve">1. To meet the Working Capital Requirements of the Company - Rs. 677.60 Lakhs
2.To meet General Corporate Expense -Rs. 205.36 lakhs
3. Issue Related Expenses - Rs. 28.44 Lakhs 
(20.36 Lac of issue Related Expense have been utilised in General Corporate Expense)                         </t>
  </si>
  <si>
    <t xml:space="preserve">1. To meet Working Capital requirements - Rs. 900 lakhs
2.General Corporate Purpose - Rs. 84.84 lakhs
3. To meet issue expenses - Rs. 122.16 lakhs                                                      </t>
  </si>
  <si>
    <t>1. To meet the Working Capital Requirements of the Company - Rs. 900 Lakhs
2.To meet General Corporate Expense -Rs. 137.98  lakhs
3. Issue Related Expenses - Rs. 69.02 Lakhs
(53.14 from issue Related Expenses have been utilised to meet General Corpoarate Expenses)</t>
  </si>
  <si>
    <t>Fresh Issue - Rs 911.40  And Offer for Sale - Rs 1050.00 
 Since the company's share were listed on 08-Oct-2021hence the same will be soon updated</t>
  </si>
  <si>
    <t>SAAKSHI MEDTECH AND PANELS LIMITED</t>
  </si>
  <si>
    <t>₹ 4,516.32 Lakhs</t>
  </si>
  <si>
    <t>Repayment in full or in part, of certain of our outstanding borrowings;Funding to meet working capital requirements; General Corporate Purpose.</t>
  </si>
  <si>
    <t>Note: Since the company's share were listed on October 03, 2023 we will be considering March 31, 2024 as the 1st Financial Year.</t>
  </si>
  <si>
    <t>At close of listing day                                           October 03, 2023)</t>
  </si>
  <si>
    <t>At close of 30th calendar day from listing day (01 November, 2023)</t>
  </si>
  <si>
    <t>Rs.97</t>
  </si>
  <si>
    <t>will be updated with the closure of FY 2025</t>
  </si>
  <si>
    <t>will be updated with the closure of FY 2026</t>
  </si>
  <si>
    <t>MADHUSUDAN MASALA LIMITED</t>
  </si>
  <si>
    <t>(ii) at the end of the 1st half year immediately after the listing of the issue March 31, 2024)</t>
  </si>
  <si>
    <t>Will be updated wth the closure of FY 2025</t>
  </si>
  <si>
    <t>1. Funding to meet working capital requirements
2. General Corporate Purpose.</t>
  </si>
  <si>
    <t>406.1216 times</t>
  </si>
  <si>
    <t>Source:MCA Portal &amp; Information provided by the Company.</t>
  </si>
  <si>
    <t>At close of listing day                                           September 26, 2023)</t>
  </si>
  <si>
    <t>At close of 30th calendar day from listing day (25 October, 2023)</t>
  </si>
  <si>
    <t>NHC Food Limited</t>
  </si>
  <si>
    <t>Will be                              updated at                             the end                                      of  F.Y. 2025</t>
  </si>
  <si>
    <t>Will be                              updated at                             the end                                      of  F.Y. 2026</t>
  </si>
  <si>
    <r>
      <rPr>
        <b/>
        <sz val="10"/>
        <rFont val="Times New Roman"/>
        <family val="1"/>
      </rPr>
      <t>Issuer:</t>
    </r>
    <r>
      <rPr>
        <sz val="10"/>
        <rFont val="Times New Roman"/>
        <family val="1"/>
      </rPr>
      <t xml:space="preserve"> Madhusudan Masala Limited**</t>
    </r>
  </si>
  <si>
    <t>**Source:  Prospectus dated September 22, 2023 based on restated summary statement for period ended on March 31, 2023.</t>
  </si>
  <si>
    <t>Note: Since the company's share were listed on 26-September-2023 we will be considering March 31, 2024 as the 1st Financial Year.</t>
  </si>
  <si>
    <t>84.32 times</t>
  </si>
  <si>
    <t>**Source:  Prospectus dated September 28, 2023 based on restated summary statement for period ended on March 31, 2023.</t>
  </si>
  <si>
    <r>
      <rPr>
        <b/>
        <sz val="10"/>
        <rFont val="Times New Roman"/>
        <family val="1"/>
      </rPr>
      <t>Issuer:</t>
    </r>
    <r>
      <rPr>
        <sz val="10"/>
        <rFont val="Times New Roman"/>
        <family val="1"/>
      </rPr>
      <t xml:space="preserve"> SAAKSHI MEDTECH AND PANELS LIMITED**</t>
    </r>
  </si>
  <si>
    <t xml:space="preserve"> PARAGON FINE AND SPECIALITY CHEMICAL LIMITED</t>
  </si>
  <si>
    <t>₹ 5166.00 Lakhs</t>
  </si>
  <si>
    <t>Note: Since the company's share were listed on 03-Nov-2023 we will be considering March 31, 2024 as the 1st Financial Year.</t>
  </si>
  <si>
    <t>At close of listing day                                           November 03, 2023)</t>
  </si>
  <si>
    <t>At close of 90th calendar day from listing day (31 January, 2024)</t>
  </si>
  <si>
    <r>
      <rPr>
        <b/>
        <sz val="10"/>
        <rFont val="Times New Roman"/>
        <family val="1"/>
      </rPr>
      <t>Issuer:</t>
    </r>
    <r>
      <rPr>
        <sz val="10"/>
        <rFont val="Times New Roman"/>
        <family val="1"/>
      </rPr>
      <t xml:space="preserve"> Paragon Fine And Speciality
Chemical Limited **</t>
    </r>
  </si>
  <si>
    <t xml:space="preserve">Will be                              updated at                             the end                                      of 1st F.Y. </t>
  </si>
  <si>
    <t>189.08 times</t>
  </si>
  <si>
    <t>**Source:  Prospectus dated October 31, 2023 based on restated summary statement for period ended on June 30, 2023, March 31, 2023</t>
  </si>
  <si>
    <t>Aether Industries Limited</t>
  </si>
  <si>
    <t>Anupam Rasayan India Ltd</t>
  </si>
  <si>
    <t>Bodal Chemicals Ltd.</t>
  </si>
  <si>
    <t>Deepak Nitrite Ltd</t>
  </si>
  <si>
    <t>Rs. 100 per share</t>
  </si>
  <si>
    <t>GREENCHEF APPLIANCES LIMITED</t>
  </si>
  <si>
    <t>Initial Public Offering (IPO) on NSE EMERGE</t>
  </si>
  <si>
    <t>Rs.  5361.98 lakhs</t>
  </si>
  <si>
    <t>58.49 times</t>
  </si>
  <si>
    <t>(ii) at the end of the 1st half year immediately after the listing of the issue September 30, 2023)</t>
  </si>
  <si>
    <t xml:space="preserve">1.Funding Capital Expenditure towards installation of additional plant and machinery                                                 2. Funding Capital Expenditure towards construction of factory building                                                           3. Funding of Working capital requirements                                                  4.  General Corporate Purpose                              5.Issue expenses                                              </t>
  </si>
  <si>
    <t>Rs.87</t>
  </si>
  <si>
    <t>At close of listing day                                                      (July 06, 2023)</t>
  </si>
  <si>
    <t>At close of 30th calendar day from listing day (August 04, 2023)</t>
  </si>
  <si>
    <t>At close of 90th calendar day from listing day (October 03, 2023)</t>
  </si>
  <si>
    <t>Index (of the Designated Stock Exchange): CNX/NIFTY</t>
  </si>
  <si>
    <r>
      <rPr>
        <b/>
        <sz val="10"/>
        <rFont val="Times New Roman"/>
        <family val="1"/>
      </rPr>
      <t>Issuer:</t>
    </r>
    <r>
      <rPr>
        <sz val="10"/>
        <rFont val="Times New Roman"/>
        <family val="1"/>
      </rPr>
      <t>Greenchef Appliances Limited**</t>
    </r>
  </si>
  <si>
    <t>Will be                              updated at                             the end                                      of 2nd F.Y.</t>
  </si>
  <si>
    <t>TTK Prestige Limited</t>
  </si>
  <si>
    <t>Hawkins Cookers Limited</t>
  </si>
  <si>
    <t>Stove Kraft Limited</t>
  </si>
  <si>
    <t>Butterfly Gandhimathi Appliances Limited</t>
  </si>
  <si>
    <t>Issuer: Greenchef Appliances Limited**</t>
  </si>
  <si>
    <r>
      <t xml:space="preserve">Issuer: </t>
    </r>
    <r>
      <rPr>
        <sz val="10"/>
        <rFont val="Times New Roman"/>
        <family val="1"/>
      </rPr>
      <t>Greenchef Appliances Limited**</t>
    </r>
  </si>
  <si>
    <t>**Source:  Prospectus dated June 30, 2023 based on restated summary statement for period ended on December 31, 2022.</t>
  </si>
  <si>
    <t>Note: Since the company's share were listed on 06-July-2023 we will be considering March 31, 2024 as the 1st Financial Year.</t>
  </si>
  <si>
    <t>Hemant Surgical Industries Ltd</t>
  </si>
  <si>
    <t>Initial Public Offering (IPO) on SME Platform of Bombay Stock Exchange Limited</t>
  </si>
  <si>
    <t>Rs.  2484.00 lakhs</t>
  </si>
  <si>
    <t>137.78 times</t>
  </si>
  <si>
    <t xml:space="preserve">1. Funding Capital Expenditure towards installation of additional plant and machinery                                                   2. Funding to meet working capital requirements                                                    3. General Corporate Purposes                                                  4.  Issue expenses                                                                           </t>
  </si>
  <si>
    <t>Rs.90</t>
  </si>
  <si>
    <t>At close of listing day                                                      (June 05, 2023)</t>
  </si>
  <si>
    <t>At close of 30th calendar day from listing day (4th  July, 2023)</t>
  </si>
  <si>
    <t>At close of 90th calendar day from listing day (04 September, 2023)</t>
  </si>
  <si>
    <r>
      <rPr>
        <b/>
        <sz val="10"/>
        <rFont val="Times New Roman"/>
        <family val="1"/>
      </rPr>
      <t>Issuer:</t>
    </r>
    <r>
      <rPr>
        <sz val="10"/>
        <rFont val="Times New Roman"/>
        <family val="1"/>
      </rPr>
      <t>Hemant Surgical Industries Limited**</t>
    </r>
  </si>
  <si>
    <t>Poly Medicure Ltd</t>
  </si>
  <si>
    <t>Issuer: Hemant Surgical Industries Limited**</t>
  </si>
  <si>
    <r>
      <t xml:space="preserve">Issuer: </t>
    </r>
    <r>
      <rPr>
        <sz val="10"/>
        <rFont val="Times New Roman"/>
        <family val="1"/>
      </rPr>
      <t>Hemant Surgical Industries Limited**</t>
    </r>
  </si>
  <si>
    <t>**Source:  Prospectus dated May 30, 2023 based on restated summary statement for period ended on March 31, 2023.</t>
  </si>
  <si>
    <t>Note: Since the company's share were listed on 05-June-2023 we will be considering March 31, 2024 as the 1st Financial Year.</t>
  </si>
  <si>
    <t>ARABIAN PETROLEUM LIMITED</t>
  </si>
  <si>
    <t>Rs.  2024.40 lakhs</t>
  </si>
  <si>
    <t>Wii be updated with the closure of FY 2025</t>
  </si>
  <si>
    <t xml:space="preserve">Working Capital Requirement                                                                                                            General Corporate Purposes                                                  Issue expenses                                                                           </t>
  </si>
  <si>
    <t xml:space="preserve">1. To meet the Working Capital Requirements of the Company - Rs. 1400.00 Lakhs                                                                                                                                                                    2.To meet General Corporate Expense -Rs. 486.15 lakhs                                                                                     3. Issue Related Expenses - Rs. 138.25 Lakhs                            </t>
  </si>
  <si>
    <t>_</t>
  </si>
  <si>
    <t># Since the shares were listed on October 09, 2023. Hence the information will be updated soon</t>
  </si>
  <si>
    <t xml:space="preserve">1. To meet the Working Capital Requirements of the Company - Rs. 1400.00 Lakhs                                                                                                                                                                    2.To meet General Corporate Expense -Rs. 486.15 lakhs                                                                                     3. Issue Related Expenses - Rs. 138.25 Lakhs    </t>
  </si>
  <si>
    <t>(ii) Actual utilization #</t>
  </si>
  <si>
    <t>Rs.70</t>
  </si>
  <si>
    <t>At close of listing day                                           (October 09, 2023)</t>
  </si>
  <si>
    <t>At close of 30th calendar day from listing day (November 07, 2023)</t>
  </si>
  <si>
    <r>
      <rPr>
        <b/>
        <sz val="10"/>
        <rFont val="Times New Roman"/>
        <family val="1"/>
      </rPr>
      <t>Issuer:</t>
    </r>
    <r>
      <rPr>
        <sz val="10"/>
        <rFont val="Times New Roman"/>
        <family val="1"/>
      </rPr>
      <t xml:space="preserve"> ARABIAN PETROLEUM LIMITED **</t>
    </r>
  </si>
  <si>
    <t>Tide Water Oil Co. (India)
Limited</t>
  </si>
  <si>
    <t>GP Petroleums Limited</t>
  </si>
  <si>
    <t>Issuer: ARABIAN PETROLEUM LIMITED**</t>
  </si>
  <si>
    <r>
      <t xml:space="preserve">Issuer: </t>
    </r>
    <r>
      <rPr>
        <sz val="10"/>
        <rFont val="Times New Roman"/>
        <family val="1"/>
      </rPr>
      <t>ARABIAN PETROLEUM LIMITED*</t>
    </r>
  </si>
  <si>
    <t>**Source:  Prospectus dated September 18, 2023 based on restated summary statement for period ended on March 31, 2023.</t>
  </si>
  <si>
    <t>Note: Since the company's share were listed on October 09, 2023 we will be considering March 31, 2024 as the 1st Financial Year.</t>
  </si>
  <si>
    <t xml:space="preserve">KAHAN PACKAGING LIMITED
</t>
  </si>
  <si>
    <t>Initial Public Offering (IPO) on SME Platform of BSE (“BSE SME”).</t>
  </si>
  <si>
    <t>₹576.00 Lakhs</t>
  </si>
  <si>
    <t>711.44 times</t>
  </si>
  <si>
    <t>(ii) at the end of the 1st Half Year immediately after the listing of the issue (September 30, 2023)</t>
  </si>
  <si>
    <t xml:space="preserve">1. To meet working capital requirements;
2. General Corporate Purpose;                                                                  </t>
  </si>
  <si>
    <t>No
deviation
from object</t>
  </si>
  <si>
    <t>No deviation from object</t>
  </si>
  <si>
    <t>80/-</t>
  </si>
  <si>
    <t>At close of listing day 
(September 15, 2023)</t>
  </si>
  <si>
    <t># BSE SME does not have any sectoral index for the Packaging sector</t>
  </si>
  <si>
    <r>
      <t xml:space="preserve">Issuer: </t>
    </r>
    <r>
      <rPr>
        <sz val="10"/>
        <rFont val="Times New Roman"/>
        <family val="1"/>
      </rPr>
      <t>Kahan Packaging Limited*</t>
    </r>
  </si>
  <si>
    <t>Sah Polymers Limited</t>
  </si>
  <si>
    <t>Rishi Techtex Limited</t>
  </si>
  <si>
    <t>Uflex Ltd</t>
  </si>
  <si>
    <t>Note: Since the company's share were listed on September 15, 2023 we will be considering March 31, 2024 as the 1st Financial Year.</t>
  </si>
  <si>
    <t xml:space="preserve">VASA DENTICITY LIMITED
</t>
  </si>
  <si>
    <t>₹5406.72 lakhs</t>
  </si>
  <si>
    <t>40.02 times</t>
  </si>
  <si>
    <t xml:space="preserve">1. To Meet Working Capital Requirements;
2. Expenditure to enhance visibility and awareness of our brands
3. General Corporate Purposes;
4. To meet Offer Expenses.                                                                      </t>
  </si>
  <si>
    <t>128/-</t>
  </si>
  <si>
    <t>At close of listing day 
(June 02, 2023)</t>
  </si>
  <si>
    <t># NSE Emerge does not have any sectoral index for the dental Sector</t>
  </si>
  <si>
    <r>
      <t xml:space="preserve">Issuer: </t>
    </r>
    <r>
      <rPr>
        <sz val="10"/>
        <rFont val="Times New Roman"/>
        <family val="1"/>
      </rPr>
      <t>Vasa Denticity Limited*</t>
    </r>
  </si>
  <si>
    <t>Prevest Denpro Ltd.</t>
  </si>
  <si>
    <t>20.26%</t>
  </si>
  <si>
    <t>Note: Since the company's share were listed on June 02, 2023 we will be considering March 31, 2024 as the 1st Financial Year.</t>
  </si>
  <si>
    <t>Asarfi Hospital Limited</t>
  </si>
  <si>
    <t>Rs 2693.60 lakhs</t>
  </si>
  <si>
    <t>195.14 Times</t>
  </si>
  <si>
    <t>(ii) at the end of the 1st Quarter immediately after the listing of the issue (September 30, 2023)</t>
  </si>
  <si>
    <t>1st FY *(2023-24)</t>
  </si>
  <si>
    <t xml:space="preserve">Part Funding of Capital Expenditure of Cancer Hospital at Ranguni, Jharkhand. </t>
  </si>
  <si>
    <t xml:space="preserve">Acquiring Land on Leasehold basis for Health Management and Research Institute at Ranchi, Jharkhand </t>
  </si>
  <si>
    <t>General Corporate Purpose</t>
  </si>
  <si>
    <t># Actual implementation of funds has not been updated by Company till date on BSE.</t>
  </si>
  <si>
    <t>Rs. 52/-</t>
  </si>
  <si>
    <t>At close of listing day (July 26, 2023)</t>
  </si>
  <si>
    <t>At close of 30th calendar day from listing day (August 24, 2023)</t>
  </si>
  <si>
    <t>At the end of 1st FY (2023-24)</t>
  </si>
  <si>
    <r>
      <t xml:space="preserve">Issuer: </t>
    </r>
    <r>
      <rPr>
        <sz val="10"/>
        <rFont val="Times New Roman"/>
        <family val="1"/>
      </rPr>
      <t>Asarfi Hospital Limited</t>
    </r>
    <r>
      <rPr>
        <b/>
        <sz val="10"/>
        <rFont val="Times New Roman"/>
        <family val="1"/>
      </rPr>
      <t>**</t>
    </r>
  </si>
  <si>
    <t xml:space="preserve">Shalby Limited </t>
  </si>
  <si>
    <t xml:space="preserve">Global Health Limited </t>
  </si>
  <si>
    <t xml:space="preserve">KMC Speciality Hospitals (India) Ltd. </t>
  </si>
  <si>
    <r>
      <t xml:space="preserve">Issuer: </t>
    </r>
    <r>
      <rPr>
        <sz val="10"/>
        <rFont val="Times New Roman"/>
        <family val="1"/>
      </rPr>
      <t>Asarfi Hospital Limited**</t>
    </r>
    <r>
      <rPr>
        <b/>
        <sz val="10"/>
        <rFont val="Times New Roman"/>
        <family val="1"/>
      </rPr>
      <t xml:space="preserve"> </t>
    </r>
  </si>
  <si>
    <r>
      <rPr>
        <b/>
        <sz val="10"/>
        <rFont val="Times New Roman"/>
        <family val="1"/>
      </rPr>
      <t>Issuer:</t>
    </r>
    <r>
      <rPr>
        <sz val="10"/>
        <rFont val="Times New Roman"/>
        <family val="1"/>
      </rPr>
      <t xml:space="preserve"> Asarfi Hospital Limited**</t>
    </r>
  </si>
  <si>
    <r>
      <t xml:space="preserve">Issuer: </t>
    </r>
    <r>
      <rPr>
        <sz val="10"/>
        <rFont val="Times New Roman"/>
        <family val="1"/>
      </rPr>
      <t>Asarfi Hospital Limited</t>
    </r>
    <r>
      <rPr>
        <b/>
        <sz val="10"/>
        <rFont val="Times New Roman"/>
        <family val="1"/>
      </rPr>
      <t xml:space="preserve"> **</t>
    </r>
  </si>
  <si>
    <t xml:space="preserve">**Source:  Prospectus dated July 21, 2023 - based on restated summary statement for the financial year 2023-24.
</t>
  </si>
  <si>
    <t>Note: Since the company's share were listed on July 26, 2023 , we are considering March 31, 2024 as the 1st Financial Year.</t>
  </si>
  <si>
    <t>(ii) Actual implementation</t>
  </si>
  <si>
    <t>Kaka Industries Limited</t>
  </si>
  <si>
    <t>Rs. 2122.80 lakhs</t>
  </si>
  <si>
    <t>(ii) at the end of the 1st half Year immediately after the listing of the issue  (September 30, 2023)</t>
  </si>
  <si>
    <t>will be                                                 updated at                                            the end of                                               1st F.Y.</t>
  </si>
  <si>
    <t>1. Working Capital Requirement   
2. Repayment and/or pre-payment, in full or part, of certain borrowings availed by our company;
3. General Corporate Purposes                                                                                                                             4. Issue Related expenses in relation to issue</t>
  </si>
  <si>
    <t xml:space="preserve">1. To meet the Working Capital Requirements of the Company - Rs. 775 Lakhs  
2. Repayment and/or pre-payment, in full or part, of certain borrowings availed by our company- Rs. 730.00 lakhs                                                                                                                                                                    3.To meet General Corporate Expense -Rs. 383.80
 lakhs                                                                                          4. To meet issue related expenses in relation to issue- Rs.234 lakhs </t>
  </si>
  <si>
    <t xml:space="preserve">1. To meet the Working Capital Requirements of the Company - Rs. 775 Lakhs  
2. Repayment and/or pre-payment, in full or part, of certain borrowings availed by our company- Rs. 730.00 lakhs                                                                                                                                                                    3.To meet General Corporate Expense -Rs. 383.80 lakhs                                                                                     4. Issue Related Expenses in relation to issue- Rs. 234.00 Lakhs     </t>
  </si>
  <si>
    <t>Rs. 58/-</t>
  </si>
  <si>
    <t>At close of listing day                  July 19, 2023)</t>
  </si>
  <si>
    <t>Issuer: Kaka Industries Limited**</t>
  </si>
  <si>
    <t>**Source:  Prospectus dated July 14, 2023 based on restated summary statement for period ended on March 31, 2023</t>
  </si>
  <si>
    <t>Note: Since the company's share were listed on July 19, 2023. we will be considering March 31, 2024 as the 1st Financial Year.</t>
  </si>
  <si>
    <t xml:space="preserve">E Factor Experiences Limited
 </t>
  </si>
  <si>
    <t>Initial Public Offering (IPO) on SME Platform of  National Stock Exchange of India Limited</t>
  </si>
  <si>
    <t>Rs. 2,592 lakhs</t>
  </si>
  <si>
    <t>(ii) at the end of the 1st half Year immediately after the listing of the issue  (March 31, 2024)</t>
  </si>
  <si>
    <t>*Will be updated once the company makes necessary disclosures on the website of National Stock Exchange of India Limited.</t>
  </si>
  <si>
    <t xml:space="preserve">1. Investment in Subsidiary 
2. To Meet Workign Capital Requirement 
3. Repayment and/ or Prepayment in full or part, of  certain borrowings availed by the company
 4. General Corporate Purpose </t>
  </si>
  <si>
    <t>1. Investment in Subsidiary :  Rs. 200 Lakhs 
2. To Meet Workign Capital Requirement: Rs. 1300 Lakhs.
3. Repayment and/ or Prepayment in full or part, of  certain borrowings availed by the company: Rs.350 Lakhs.
 4. General Corporate Purpose Rs. 478.54 Lakhs</t>
  </si>
  <si>
    <t>1. Investment in Subsidiary Rs. 200 Lakhs 
2. Funding Workign Capital Requirement Rs 1,300 Lakhs
3. Repayment of certain borrowings Rs. 350 Lakhs  
 4. General Corporate Purpose Rs. 478.54 Lakhs</t>
  </si>
  <si>
    <t>75/-</t>
  </si>
  <si>
    <t>At close of listing day                  October  9, 2023)</t>
  </si>
  <si>
    <t>Index (of the Designated Stock Exchange): NSE Nifty</t>
  </si>
  <si>
    <t># NSE EMERGE  does not have any sectoral index for the Event Management.</t>
  </si>
  <si>
    <t>Issuer: EFEL**</t>
  </si>
  <si>
    <t>Touchwood Entertainment Limited</t>
  </si>
  <si>
    <t>**Source:  Prospectus dated October  05, 2023 based on restated summary statement for period ended on March 31, 2023</t>
  </si>
  <si>
    <t>Note: Since the company's share were listed on October 9, 2023. we will be considering March 31, 2024 as the 1st Financial Year.</t>
  </si>
  <si>
    <t>SHANTI SPINTEX LIMITED</t>
  </si>
  <si>
    <t>Rs. 3124.80 lakhs</t>
  </si>
  <si>
    <t>(ii) at the end of the 1st half Year immediately after the listing of the issue</t>
  </si>
  <si>
    <t>1. To meet working capital requirement 
2. General Corporate purpose
3. Offer Related expenses in relation to offer</t>
  </si>
  <si>
    <t xml:space="preserve">1. To meet the Working Capital Requirements of the Company - Rs. 1755.00 Lakhs                                                                                                                                                                     2.To meet General Corporate Expense -Rs. 1.06  lakhs   
3. Offer related expenses in relation to offer - Rs. 125.54 Lakhs                                                                                      </t>
  </si>
  <si>
    <t xml:space="preserve">1. To meet the Working Capital Requirements of the Company - Rs. 1755 Lakhs                                                                                                                                                                     2.To meet General Corporate Expense -Rs. 1.06 lakhs   
3. Offer related expenses in relation to offer - Rs. 125.54 Lakhs  </t>
  </si>
  <si>
    <t>Rs. 70/-</t>
  </si>
  <si>
    <t>At close of listing day                  (December 27, 2023)</t>
  </si>
  <si>
    <t>At close of 30th calendar day from listing day (January 25, 2024)</t>
  </si>
  <si>
    <t>Issuer: Shanti Spintex Limited**</t>
  </si>
  <si>
    <t>Jindal Worldwide Ltd</t>
  </si>
  <si>
    <t>R&amp;B Denims Limited</t>
  </si>
  <si>
    <t>Manomay Tex India
Limited</t>
  </si>
  <si>
    <t>United Polyfab Gujarat
Ltd</t>
  </si>
  <si>
    <t>**Source:  Prospectus dated December 22, 2023 based on restated summary statement for period ended on September 30, 2023</t>
  </si>
  <si>
    <t>Note: Since the company's share were listed on December 27, 2023 . we will be considering March 31, 2024 as the 1st Financial Year.</t>
  </si>
  <si>
    <t>DEEPAK CHEMTEX LIMITED</t>
  </si>
  <si>
    <t>Rs. 2,304.00 lakhs</t>
  </si>
  <si>
    <t>1. Funding capital expenditure towards installation of plant &amp; machinery in our existing
premises.
2. Investment in our subsidiary DCPL Speciality Chemicals Private Limited for
financing its capital expenditure towards installation of plant and machinery.
3. Funding to meet working capital requirements
4. General Corporate Purpose.
5. Issue related expenses in relation to Issue</t>
  </si>
  <si>
    <t xml:space="preserve">1. Funding capital expenditure towards installation of plant &amp; machinery in our existing
premises. - Rs. 54.50 Lakhs
2. Investment in our subsidiary DCPL Speciality Chemicals Private Limited for financing its capital expenditure towards installation of plant and machinery. - Rs. 269.54 Lakhs
3. Funding to meet working capital requirements - Rs. 1250.00 Lakhs
4. General Corporate Purpose. Rs. 497.39 Lakhs
5. Issue related expenses in relation to Issue - Rs. 232.27 Lakhs </t>
  </si>
  <si>
    <t>Rs. 80/-</t>
  </si>
  <si>
    <t>At close of listing day                  (December 06, 2023)</t>
  </si>
  <si>
    <t>At close of 30th calendar day from listing day (January 04, 2024)</t>
  </si>
  <si>
    <t>**Source:  Prospectus dated December 06, 2023 based on restated summary statement for period ended on September 30, 2023</t>
  </si>
  <si>
    <t>Issuer: DEEPAK CHEMTEX LIMITED**</t>
  </si>
  <si>
    <t>Vidhi Specialty Food
Ingredients Limited</t>
  </si>
  <si>
    <t>Vipul Organics Limited</t>
  </si>
  <si>
    <t>Kiri Industries Limited</t>
  </si>
  <si>
    <t>SIYARAM RECYCLING INDUSTRIES LIMITED</t>
  </si>
  <si>
    <t>Rs. 2296.32 Lakhs</t>
  </si>
  <si>
    <t xml:space="preserve">1. Repayment of a portion of certain borrowing availed by our Company 
2. General Corporate Purpose </t>
  </si>
  <si>
    <t xml:space="preserve">1. Repayment of a portion of certain borrowing availed by our Company-Rs. 1800.00 Lakhs 
2. General Corporate Purpose- Rs. 236.32 Lakhs </t>
  </si>
  <si>
    <t>(ii) Actual utilization#</t>
  </si>
  <si>
    <t>Rs. 46/-</t>
  </si>
  <si>
    <t>At close of listing day                  (December 21, 2023)</t>
  </si>
  <si>
    <t>At close of 30th calendar day from listing day (January 20, 2024)</t>
  </si>
  <si>
    <t>Issuer: Siyaram Recycling Industries Limited **</t>
  </si>
  <si>
    <t>Sprayking Agro
Equipment Limited</t>
  </si>
  <si>
    <t>Poojawestern Metaliks
Limited</t>
  </si>
  <si>
    <t>**Source:  Prospectus dated December 19, 2023 based on restated summary statement for period ended on September 30, 2023</t>
  </si>
  <si>
    <t>Note: Since the company's share were listed on December 21, 2023 . we will be considering March 31, 2024 as the 1st Financial Year.</t>
  </si>
  <si>
    <t xml:space="preserve">1. Funding capital expenditure towards installation of plant &amp; machinery in our existing premises. - Rs. 54.50 Lakhs
2. Investment in our subsidiary DCPL Speciality Chemicals Private Limited for financing its capital expenditure towards installation of plant and machinery. - Rs. 269.54 Lakhs
3. Funding to meet working capital requirements - Rs. 1250.00 Lakhs
4. General Corporate Purpose. Rs. 497.39 Lakhs
5. Issue related expenses in relation to Issue - Rs. 232.27 Lakhs </t>
  </si>
  <si>
    <t>HARSHDEEP HORTICO LIMITED</t>
  </si>
  <si>
    <t>Rs. 1908.90 Lakhs</t>
  </si>
  <si>
    <t>1. Repayment and/or pre-payment, in full or part, of certain borrowings availed by our Company
2. To meet Working Capital requirements
3. General Corporate Purpose</t>
  </si>
  <si>
    <t>1. Repayment and/or pre-payment, in full or part, of certain borrowings availed by our Company- Rs. 407.94 Lakhs
2. To meet Working Capital requirements- Rs. 900.00 Lakhs
3. General Corporate Purpose- Rs. 364.25 Lakhs</t>
  </si>
  <si>
    <t># Since the company's shares were listed on December 27, 2023, hence the same will be updated soon.</t>
  </si>
  <si>
    <t>Rs. 45/-</t>
  </si>
  <si>
    <t>At close of listing day                  (February 05, 2024)</t>
  </si>
  <si>
    <t>Issuer: Harshdeep Hortico Limited **</t>
  </si>
  <si>
    <t>Not Available</t>
  </si>
  <si>
    <t>**Source:  Prospectus dated January 31, 2024 based on restated summary statement for period ended on July 31, 2023</t>
  </si>
  <si>
    <t>Note: Since the company's share were listed on February 05, 2024 . we will be considering March 31, 2024 as the 1st Financial Year.</t>
  </si>
  <si>
    <t>NEW SWAN MULTITECH LIMITED</t>
  </si>
  <si>
    <t>Rs. 3310.56 Lakhs</t>
  </si>
  <si>
    <t>1. Funding of capital expenditure towards purchase of certain machineries for existing manufacturing unit located at Raian, Ludhiana
2. Repayment of a portion of certain borrowing availed by our Company
3. To meet working capital requirements 
4. General Corporate Purpose</t>
  </si>
  <si>
    <t>Rs. 66/-</t>
  </si>
  <si>
    <t>At close of listing day                  (January 18, 2024)</t>
  </si>
  <si>
    <t>Issuer: New Swan Multitech Ltd **</t>
  </si>
  <si>
    <t>Sansera Engineering Limited</t>
  </si>
  <si>
    <t>Endurance Technologies
Limited</t>
  </si>
  <si>
    <t>JBM Auto Limited</t>
  </si>
  <si>
    <t>**Source:  Prospectus dated January 16, 2024 based on restated summary statement for period ended on September 30, 2023</t>
  </si>
  <si>
    <t>Note: Since the company's share were listed on January 18, 2024 . we will be considering March 31, 2024 as the 1st Financial Year.</t>
  </si>
  <si>
    <t>MEGATHERM INDUCTION LIMITED</t>
  </si>
  <si>
    <t>Initial Public Offering (IPO) on SME Platform of NSE (NSE EMERGE)</t>
  </si>
  <si>
    <t>179.55 times</t>
  </si>
  <si>
    <t>will be updated at the after end of the 1st half Year immediately after the listing of the issue.</t>
  </si>
  <si>
    <t>*Will be updated once the company makes necessary disclosures on the website of NSE.</t>
  </si>
  <si>
    <t>1. Funding capital expenditure towards construction of factory shed and installation of additional plant and machinery                                                                                              2.To meet working capital requirements                                 3.General Corporate Purpose</t>
  </si>
  <si>
    <t>108 /-</t>
  </si>
  <si>
    <t xml:space="preserve">Index (of the Designated Stock Exchange): Nifty </t>
  </si>
  <si>
    <t># NSE Emerge  does not have any sectoral index for the Capital Goods.</t>
  </si>
  <si>
    <t>Issuer: MIL**</t>
  </si>
  <si>
    <t xml:space="preserve">Will be                              updated at                             the end                                      of 1st  F.Y. </t>
  </si>
  <si>
    <t>Peer Group: Electrotherm (India) Ltd</t>
  </si>
  <si>
    <t>**Source:  Prospectus dated February 01, 2024 based on restated summary statement for period ended on September 30, 2023</t>
  </si>
  <si>
    <t>Note: Since the company's share were listed on February 05 , 2024 . we will be considering March 31, 2024 as the 1st Financial Year.</t>
  </si>
  <si>
    <t>Remarks: Latest Financials of Company for FY 23-24  will be uploaded on the Website of NSE</t>
  </si>
  <si>
    <t>SHRI BALAJI VALVE COMPONENTS LIMITED</t>
  </si>
  <si>
    <t>Initial Public Offering (IPO) on SME Platform of BSE Ltd</t>
  </si>
  <si>
    <t>254.29 times</t>
  </si>
  <si>
    <t>*Will be updated once the company makes necessary disclosures on the website of BSE</t>
  </si>
  <si>
    <t>1. Funding capital expenditure towards installation of additional plant and machinery                                                                                              2.To meet working capital requirements                                 3.General Corporate Purpose</t>
  </si>
  <si>
    <t>1. Funding capital expenditure towards installation of additional plant and machinery : Rs.  805.01 Lakhs                                                                                            2.To meet working capital requirements: Rs. 750 Lakhs                                3.General Corporate Purpose: Rs. 396.69 Lakhs</t>
  </si>
  <si>
    <t>100 /-</t>
  </si>
  <si>
    <t>At close of listing day                  January 03, 2024)</t>
  </si>
  <si>
    <t>At close of 30th calendar day from listing day (February 01, 2024)</t>
  </si>
  <si>
    <t># BSE SME  does not have any sectoral index for the Valve Components.</t>
  </si>
  <si>
    <t>Issuer: SBVCL**</t>
  </si>
  <si>
    <t>**Source:  Prospectus dated December 31, 2023 based on restated summary statement for period ended on June 30, 2023</t>
  </si>
  <si>
    <t>409.88 times</t>
  </si>
  <si>
    <t>396.55 times</t>
  </si>
  <si>
    <t>116.33 times</t>
  </si>
  <si>
    <t>At close of 90th calendar day from listing day (October 25, 2023)</t>
  </si>
  <si>
    <t>At close of 90th calendar day from listing day (26th December 2023)</t>
  </si>
  <si>
    <t>At close of 90th calendar day from listing day (01st January, 2024)</t>
  </si>
  <si>
    <t>At close of 90th calendar day from listing day ( January 08, 2024)</t>
  </si>
  <si>
    <t>At close of 30th calendar day from listing day (04 December, 2023)</t>
  </si>
  <si>
    <t>S J LOGISTICS (INDIA) LIMITED</t>
  </si>
  <si>
    <t>Initial Public Offering (IPO) on SME Platform of NSE Ltd</t>
  </si>
  <si>
    <t>290.49 times</t>
  </si>
  <si>
    <t>1. Repayment and/or pre-payment, in full or part, of certain borrowings availed by our Company                                                                                              2.To meet working capital requirements                                 3.General Corporate Purpose</t>
  </si>
  <si>
    <t>1. Repayment and/or pre-payment, in full or part, of certain borrowings availed by our Company : Rs.  1450 Lakhs                                                                                            2.To meet working capital requirements: Rs. 1680 Lakhs                                3.General Corporate Purpose: Rs. 1147 Lakhs</t>
  </si>
  <si>
    <t># Since the company's share were listed on December 19, 2023 hence the same will be soon updated</t>
  </si>
  <si>
    <t>125/-</t>
  </si>
  <si>
    <t>At close of listing day                  (December 19, 2023)</t>
  </si>
  <si>
    <t>At close of 30th calendar day from listing day (January 17, 2024)</t>
  </si>
  <si>
    <t>Index (of the Designated Stock Exchange): NSE SENSEX</t>
  </si>
  <si>
    <t># NSE EMERGE  does not have any sectoral index for the Logistic Sector.</t>
  </si>
  <si>
    <t>Issuer: SJLOGISTIC*</t>
  </si>
  <si>
    <t>Cargotrans Maritime Limited</t>
  </si>
  <si>
    <t>*Source:  Prospectus dated December 15, 2023 based on restated summary statement for period ended on September 30, 2023.</t>
  </si>
  <si>
    <t>Note: Since the company's share were listed on December 19, 2023, we will be considering March 31, 2024 as the 1st Financial Year.</t>
  </si>
  <si>
    <t>will be updated at the end fo FY 25</t>
  </si>
  <si>
    <t>will be updated at the end fo FY 26</t>
  </si>
  <si>
    <t xml:space="preserve">TGIF AGRIBUSINESS LIMITED
 </t>
  </si>
  <si>
    <t>Rs.639.47 lakhs</t>
  </si>
  <si>
    <t>will be                                                 updated at                                            the end of                                               01st  F.Y.</t>
  </si>
  <si>
    <t xml:space="preserve">1. Purchase of agricultural equipments &amp; irrigation system.   
2. Funding of working capital requirement
3. General Corporate Purposes                                                                                                                     </t>
  </si>
  <si>
    <t>93/-</t>
  </si>
  <si>
    <t>At close of listing day                  May 15, 2024)</t>
  </si>
  <si>
    <t># BSE SME does not have any sectoral index for the Agriculture Industry</t>
  </si>
  <si>
    <t>Issuer: TAL**</t>
  </si>
  <si>
    <t>Peer Group:RAL</t>
  </si>
  <si>
    <t>Peer Group:BFFL</t>
  </si>
  <si>
    <t>**Source:  Prospectus dated April 30, 2024 based on restated summary statement for period ended on November 30, 2023</t>
  </si>
  <si>
    <t>*Note : There are Raghuvansh Agrofarm Limited and Bangalore Fort Farms Limited listed companies in India that are engaged in a similar business.</t>
  </si>
  <si>
    <t>Note: Since the company's share were listed on May 15, 2024. we will be considering March 31, 2025 as the 1st Financial Year.</t>
  </si>
  <si>
    <t>AIMTRON ELECTRONICS LIMITED</t>
  </si>
  <si>
    <t>101.86 times</t>
  </si>
  <si>
    <t>1. Repayment in full or in part, of certain of our outstanding borrowings;
2. Funding Capital Expenditure towards installation of additional plant and machinery;
3. Funding to meet working capital requirements;
4. General Corporate Purpose.</t>
  </si>
  <si>
    <t># Since the company's share were listed on June 06, 2024 hence the same will be soon updated</t>
  </si>
  <si>
    <t>161 /-</t>
  </si>
  <si>
    <t>At close of listing day                  June 06, 2024)</t>
  </si>
  <si>
    <t>Issuer: AIL**</t>
  </si>
  <si>
    <t>Peer Group: Kaynes Technology India
Limited</t>
  </si>
  <si>
    <t>Peer Group: Vinyas Innovative Technologies Limited</t>
  </si>
  <si>
    <t>Peer Group: Avalon Technologies Limited</t>
  </si>
  <si>
    <t>Peer Group: Syrma SGS Technology Limited</t>
  </si>
  <si>
    <t>**Source:  Prospectus dated June 04, 2024 based on restated summary statement for period ended on December 31, 2023</t>
  </si>
  <si>
    <t xml:space="preserve">ENERGY-MISSION MACHINERIES (INDIA) LIMITED </t>
  </si>
  <si>
    <t>332.83 times</t>
  </si>
  <si>
    <t xml:space="preserve">1. Funding of capital expenditure towards civil construction work at existing manufacturing
unit located at Sanand, District Ahmedabad, Gujarat                                                                                              2.Funding of capital expenditure towards installation of new plant &amp; machineries  
3.To meet working capital requirements
4. General Corporate Purpose </t>
  </si>
  <si>
    <t>138 /-</t>
  </si>
  <si>
    <t>At close of listing day                  May 16, 2024 )</t>
  </si>
  <si>
    <t>Issuer: EMMIL**</t>
  </si>
  <si>
    <t>Peer Group: 
Macpower CNC Machines
Limited</t>
  </si>
  <si>
    <t>Jyoti CNC Automation
Limited</t>
  </si>
  <si>
    <t>**Source:  Prospectus dated May 14, 2024 based on restated summary statement for period ended on December 31, 2023</t>
  </si>
  <si>
    <t>Note: Since the company's share were listed on May 16, 2024 . we will be considering March 31, 2025 as the 1st Financial Year.</t>
  </si>
  <si>
    <t>AZTEC FLUIDS AND MACHINERY LIMITED</t>
  </si>
  <si>
    <t>Initial Public Offering (IPO) on SME Platform of BSE (BSE SME)</t>
  </si>
  <si>
    <t>*Will be updated once the company makes necessary disclosures on the website of BSE.</t>
  </si>
  <si>
    <t>1. Funding of the proposed acquisition of equity shares of Jet Inks Private Limited.                                                                                             2.To Repayment of a portion of certain borrowing availed by our Company                               
3.General Corporate Purpose</t>
  </si>
  <si>
    <t>67/-</t>
  </si>
  <si>
    <t>At close of listing day                  May 17, 2024)</t>
  </si>
  <si>
    <t xml:space="preserve">Index (of the Designated Stock Exchange): Sensex </t>
  </si>
  <si>
    <t xml:space="preserve"># BSE SME does not have any sectoral index for the Computer, Hardware &amp; Equipments </t>
  </si>
  <si>
    <t>Peer Group:Control Print Limited</t>
  </si>
  <si>
    <t>**Source:  Prospectus dated May 15, 2024 based on restated summary statement for period ended on December 31, 2023</t>
  </si>
  <si>
    <t>AMKAY PRODUCTS LIMITED</t>
  </si>
  <si>
    <t>Rs. 1260.60Lakhs</t>
  </si>
  <si>
    <t>687.26 times</t>
  </si>
  <si>
    <t>1. Funding Capital Expenditure towards installation of additional Machinery;
2. To meet working capital requirements; and
3. General Corporate Purpose.</t>
  </si>
  <si>
    <t>1. Funding Capital Expenditure towards installation of additional Machinery- Rs. 50.20 Lakhs
2. To meet working capital requirements-- Rs. 800.00 Lakhs
3. General Corporate Purpose- Rs. 259.16 Lakhs</t>
  </si>
  <si>
    <t># Since the company's shares were listed on May 08, 2024, hence the same will be updated soon.</t>
  </si>
  <si>
    <t>At close of listing day                  (May 08, 2023)</t>
  </si>
  <si>
    <t>Issuer: APL **</t>
  </si>
  <si>
    <t>Hemant Surgical Industries Limited</t>
  </si>
  <si>
    <t>QMS Medical Allied Services Limited</t>
  </si>
  <si>
    <t>**Source:  Prospectus dated May 04, 2024 based on restated summary statement for period ended on December 31, 2023.</t>
  </si>
  <si>
    <t>Note: Since the company's share were listed on May 08, 2024 . we will be considering March 31, 2025 as the 1st Financial Year.</t>
  </si>
  <si>
    <t>PREMIER ROADLINES LIMITED</t>
  </si>
  <si>
    <t>108.15 times</t>
  </si>
  <si>
    <t>1. Repayment and/or pre-payment, in full or part, of certain borrowings availed by our Company;
2. Purchase of vehicle for commercial purpose;
3. To meet working capital requirements;
4. General Corporate Purpose;</t>
  </si>
  <si>
    <t>1. Repayment and/or pre-payment, in full or part, of certain borrowings availed by our Company- Rs. 1500.00 Lakhs
2. Purchase of vehicle for commercial purpose-- Rs. 275.97 Lakhs
3. To meet working capital requirements- Rs. 1400.00 Lakhs
4. General Corporate Purpose- Rs. 333.39 Lakhs</t>
  </si>
  <si>
    <t>Issuer: PRL**</t>
  </si>
  <si>
    <t>AVG Logistics Limited</t>
  </si>
  <si>
    <t>Ritco Logistics Limited</t>
  </si>
  <si>
    <t>**Source:  Prospectus dated May 15, 2024 based on restated summary statement for period ended on January 31, 2024</t>
  </si>
  <si>
    <t>Note: Since the company's share were listed on May 17 , 2024 . we will be considering March 31, 2025 as the 1st Financial Year.</t>
  </si>
  <si>
    <t>Aspire &amp; Innovative Advertising Limited</t>
  </si>
  <si>
    <t>14.3 times</t>
  </si>
  <si>
    <t>(ii) at the end of the 1st half Year immediately after the listing of the issue  (September 30, 2024)</t>
  </si>
  <si>
    <t>1. To meet Working Capital requirements; and
2. To finance the cost of establishing new warehouses
3. General Corporate Purpose.</t>
  </si>
  <si>
    <t>1. To meet Working Capital requirements Rs. 900.00 Lakhs; 
2. To finance the cost of establishing new warehouses: Rs. 495.04Lakhs and 
3. General Corporate Purpose Rs. 546.69 Lakhs</t>
  </si>
  <si>
    <t>54 /-</t>
  </si>
  <si>
    <t>At close of listing day                  April 03, 2024)</t>
  </si>
  <si>
    <t>Issuer: AIAL**</t>
  </si>
  <si>
    <t>Peer Group: NIL</t>
  </si>
  <si>
    <t>**Source:  Prospectus dated March 29, 2024 based on restated summary statement for period ended on September 30, 2023</t>
  </si>
  <si>
    <t>Note: Since the company's share were listed on April 03 , 2024 . we will be considering March 31, 2025 as the 1st Financial Year.</t>
  </si>
  <si>
    <t>Remarks: Latest Financials of Company for FY 23-24 have been uploaded on the Website of BSE</t>
  </si>
  <si>
    <t>ENFUSE SOLUTIONS LIMITED</t>
  </si>
  <si>
    <t>₹ 2244.10 lakhs</t>
  </si>
  <si>
    <t>360.79 times</t>
  </si>
  <si>
    <t xml:space="preserve">(ii) at the end of the 1st half Year immediately after the listing of the issue  </t>
  </si>
  <si>
    <t>will be updated at the end of March 2025</t>
  </si>
  <si>
    <t>will be updated at the end of March 2026</t>
  </si>
  <si>
    <t>1. Repayment of certain Borrowings availed by the Company
2. To meet Working Capital requirements
3. General Corporate Purpose</t>
  </si>
  <si>
    <t xml:space="preserve">1. Repayment of certain Borrowings availed by the Company: Rs. 383.93 Lakhs
2. To meet Working Capital requirements: RS. 1050.00 Lakhs
3. General Corporate Purpose:  Rs. 540.70 Lakhs  </t>
  </si>
  <si>
    <t xml:space="preserve">1. Repayment of certain Borrowings availed by the Company:  ₹ 383.93 Lakhs
2. To meet Working Capital requirements: ₹ 1,050.00 Lakhs
3. General Corporate Purpose: ₹ 540.70 Lakhs                                                                                                         </t>
  </si>
  <si>
    <t>96 /-</t>
  </si>
  <si>
    <t>At close of listing day                  March 22, 2023)</t>
  </si>
  <si>
    <t>Issuer: ESL**</t>
  </si>
  <si>
    <t>Vertexplus Technologies Limited</t>
  </si>
  <si>
    <t>eClerx Services Limited</t>
  </si>
  <si>
    <t>Systango Technologies Limited</t>
  </si>
  <si>
    <t>***</t>
  </si>
  <si>
    <t>**Source:  Prospectus dated March 20, 2024 based on restated summary statement for period ended on December 31, 2023, information provided by the company and website of the peer group co.
***NAV Per share for period ending on December 31, 2023 is not available for Peer Group</t>
  </si>
  <si>
    <t>Note: Since the company's share were listed on March 22 , 2024 . we will be considering March 31, 2024 as the 1st Financial Year.</t>
  </si>
  <si>
    <t>Remarks: Latest Financials of Company for FY 23-24  has been uploaded on the Website of NSE</t>
  </si>
  <si>
    <t>SONA MACHINERY LIMITED</t>
  </si>
  <si>
    <t>280.97 times</t>
  </si>
  <si>
    <t>1. Funding the Capital Expenditure requirements of our company towards setting up of a new manufacturing unit at Ghaziabad.
2. Repayment of the outstanding amount of the Letter of Credit availed by our company for purchase of machinery.
3. General Corporate Purpose</t>
  </si>
  <si>
    <t>1. Funding the Capital Expenditure requirements of our company towards setting up of a new manufacturing unit at Ghaziabad-Rs. 2,891.25 lakhs
2. Repayment of the outstanding amount of the Letter of Credit availed by our company for purchase of machinery-Rs. 200.80 Lakhs
3. General Corporate Purpose- Rs. 1,262.92 Lakhs</t>
  </si>
  <si>
    <t>Not Applicble</t>
  </si>
  <si>
    <t>1. Funding the Capital Expenditure requirements of our company towards setting up of a new manufacturing unit at Ghaziabad-Rs. 2,891.25 Lakhs
2. Repayment of the outstanding amount of the Letter of Credit availed by our company for purchase of machinery-Rs. 200.80 Lakhs
3. General Corporate Purpose- Rs. 1,262.92 Lakhs</t>
  </si>
  <si>
    <t>143/-</t>
  </si>
  <si>
    <t>At close of listing day                  March 13, 2024)</t>
  </si>
  <si>
    <t>Issuer: SML**</t>
  </si>
  <si>
    <t>**Source:  Prospectus dated March 10, 2024 based on restated summary statement for period ended on November 30, 2023</t>
  </si>
  <si>
    <t>Note: Since the company's share were listed on March 13, 2024, we will be considering March 31, 2024 as the 1st Financial Year.</t>
  </si>
  <si>
    <t>Remarks: Latest Financials of Company for FY 23-24 was uploaded on the Website of NSE</t>
  </si>
  <si>
    <t xml:space="preserve">Strategic Investment and Acquisitions: Nil
Investment in Subsidiaries: 31.353 Lakhs
Working Capital Requirement: 648.64 Lakhss                                                General Corporate Purposes: 300 Lakhs                                                                                                                </t>
  </si>
  <si>
    <t xml:space="preserve">Strategic Investment and Acquisitions: Nil
Investment in Subsidiaries: 31.353 Lakhs
Working Capital Requirement: 648.64 Lakhss                                                
General Corporate Purposes: 300 Lakhs                                                                                                                </t>
  </si>
  <si>
    <t>At the end of 1st FY -2022-23</t>
  </si>
  <si>
    <t>At the end of 2nd FY-2023-24</t>
  </si>
  <si>
    <t>**Source:  Prospectus dated March 09, 2023 based on restated summary statement for period ended on September 30, 2022 and information provided by the company</t>
  </si>
  <si>
    <t>Remarks: Latest Financials of Company for FY 23-24 have been uploaded on the Website of NSE</t>
  </si>
  <si>
    <t>*Updated from the website of NSE and company</t>
  </si>
  <si>
    <t>**Source:  Prospectus dated September 21, 2022 based on restated summary statement for financial year ended  on March 31, 2022 and information provided by the company</t>
  </si>
  <si>
    <t>frequently Traded</t>
  </si>
  <si>
    <t>Mr. Parmeshwar Ravi appointed as Additional Director w.e.f March 11, 2024</t>
  </si>
  <si>
    <t>(ii) Actual implementation  till March 31, 2024</t>
  </si>
  <si>
    <t>*Source:  Prospectus dated May 29, 2023 based on restated summary statement for period ended on September 30, 2023, information provided by the company and website of the peer group co.</t>
  </si>
  <si>
    <t>Remarks: Latest Financials of Company for FY 2023-24 have been uploaded on the Website of NSE</t>
  </si>
  <si>
    <t>Mr. Jainam Prashant Dholakia appointed as Additional Director w.e.f October 18, 2023.</t>
  </si>
  <si>
    <t>Remarks: Latest Financials of Company for FY 2023-24 have been uploaded on the Website of BSE</t>
  </si>
  <si>
    <t>Mr. Mohammed Saifi appointed as Additional Director w.e.f July 13, 2023 and Resignation of Mr. Anil Sharma (DIN: 09565146) from the post of Independent Director w.e .f July 13, 2023</t>
  </si>
  <si>
    <t>Mr. Vishal Mahadev Wadhwani appointed as Additional Director w.e.f April 10, 2024.</t>
  </si>
  <si>
    <t xml:space="preserve">1. Purchase of vehicle for commercial purpose- Rs.233.42 lakhs                              2. Purchase of Cont ainers for expansion of the Non Vessel Owning Common Carrier (NVOCC) division- Rs.206.39 lakhs                                                                    3. To meet working capital requirements-- Rs.200.00 lakhs                                                   4. General Corporate Purpose-- Rs.28.77 lakhs                                                                       5. To meet issue expenses- Rs.87.42 lakhs                              </t>
  </si>
  <si>
    <t xml:space="preserve">1. Purchase of vehicle for commercial purpose- Rs.233.42 lakhs                              2. Purchase of Cont ainers for expansion of the Non Vessel Owning Common Carrier (NVOCC) division- Rs.206.39 lakhs                                                                    3. To meet working capital requirements-- Rs.200.00 lakhs                                                   4. General Corporate Purpose-- Rs.28.77 lakhs                              </t>
  </si>
  <si>
    <t xml:space="preserve">1. Purchase of vehicle for commercial purpose- Rs.233.42 lakhs                                                           2. Purchase of Containers for expansion of the Non Vessel Owning Common Carrier (NVOCC) division- Rs.206.39 lakhs                                                                                                                             3. To meet working capital requirements-- Rs.200.00 lakhs                                                                             4. General Corporate Purpose-- Rs.28.77 lakhs                                                                                                5. To meet issue expenses- Rs.87.42 lakhs                 </t>
  </si>
  <si>
    <t xml:space="preserve">1. Purchase of vehicle for commercial purpose- Rs.233.42 lakhs                                                     2. Purchase of Cont ainers for expansion of the Non Vessel Owning Common Carrier (NVOCC) division- Rs.206.39 lakhs                                                                                                                       3. To meet working capital requirements-- Rs.200.00 lakhs                                                                       4. General Corporate Purpose-- Rs.28.77 lakhs                              </t>
  </si>
  <si>
    <t xml:space="preserve">1. Financing the expenditure for Business Expansion
2. To meet working capital requirements;
3. General Corporate Purpose;
4. To meet issue expenses.
                                                               </t>
  </si>
  <si>
    <t>**Source:  Prospectus dated September 26, 2022 based on restated summary statement for financial year ended  on March 31, 2022 and information provided by the company</t>
  </si>
  <si>
    <t>(iii) at the end of 1st FY (March 31, 2023)</t>
  </si>
  <si>
    <t>(iv) at the end of 2nd FY (March 31, 2024)</t>
  </si>
  <si>
    <t>(iii) at the end of 1st FY  (March 31, 2023)</t>
  </si>
  <si>
    <t>1st FY (March 31, 2023)</t>
  </si>
  <si>
    <t>2nd FY  (March 31, 2024)</t>
  </si>
  <si>
    <t>(i) at the end of 1st F.Y.  (March 31, 2023)</t>
  </si>
  <si>
    <t xml:space="preserve">(ii) at the end of 2nd FY  (March 31, 2024) </t>
  </si>
  <si>
    <t>(iii) at the end of 1st FY (March 31, 2024)</t>
  </si>
  <si>
    <t>1st FY (March 31, 2024)</t>
  </si>
  <si>
    <t>(i) at the end of 1st FY (March 31, 2024)</t>
  </si>
  <si>
    <t>(i) at the end of 1st F.Y. (March 31, 2024)</t>
  </si>
  <si>
    <t>At close of listing day                  February 05, 2024)</t>
  </si>
  <si>
    <t>At the end of 1st FY (March 31, 2024</t>
  </si>
  <si>
    <t>VILAS TRANSCORE LIMITED</t>
  </si>
  <si>
    <t>193.34 times</t>
  </si>
  <si>
    <t>1. Funding for strategic investment and acquisitions
2.Funding Capital Expenditure towards construction of factory building 
3.Funding capital expenditure towards acquisition and installation of additional plant and machinery
4. General Corporate Purpose</t>
  </si>
  <si>
    <t># Since the company's share were listed on June 03, 2024 hence the same will be soon updated</t>
  </si>
  <si>
    <t>147 /-</t>
  </si>
  <si>
    <t>At close of listing day                  June 3, 2024)</t>
  </si>
  <si>
    <t>Issuer: VTL**</t>
  </si>
  <si>
    <t>Peer Group: Vilas Transcore Limited</t>
  </si>
  <si>
    <t>**Source:  Prospectus dated May 29, 2024 based on restated summary statement for period ended on September 30, 2023</t>
  </si>
  <si>
    <t>Note: Since the company's share were listed on June 03 , 2024 . we will be considering March 31, 2025 as the 1st Financial Year.</t>
  </si>
  <si>
    <t>Resignation of Harsh Sachdev (Independent Director) w.e.f., Feb 06, 2024 and Appointment of Sanjeev Mittal as Independent Director w.e.f., Sep 02, 2023</t>
  </si>
  <si>
    <t>Company has allotted 2,70,000 Equity Shares of the Company, at a price of Rs. 450/- per Equity Share, aggregating upto Rs.12,15,00,000/- on Pref  Allotment basis on October 24, 2023 to Param Capital – Mukul Mahavir Agrawal &amp; Megha Jain</t>
  </si>
  <si>
    <t>Company has acquired 100% stake of Asarfi Educational Foundatio pursuant to which the said become the wholly owned subsidiary</t>
  </si>
  <si>
    <t>Suspended due to Procedural reasons</t>
  </si>
  <si>
    <t>Frequently Traded.</t>
  </si>
  <si>
    <t>No Change noted .</t>
  </si>
  <si>
    <t xml:space="preserve">Frequently </t>
  </si>
  <si>
    <t>1. Repayment and/or pre-payment, in full or part, of certain borrowings availed by our Company : Rs.  1450 Lakhs                                                                                            2.To meet working capital requirements: Rs. 1680 Lakhs                                3.General Corporate Purpose: Rs. 1147Lakhs</t>
  </si>
  <si>
    <t>Money received against share warrants</t>
  </si>
  <si>
    <t>no change in directors</t>
  </si>
  <si>
    <t>Appointed Pinak Ranjan Chakravarty as Director w.e.f.08/07/2022 
Rakesh Kumar Aggarwal Resigned from Directorship w.e.f. 28/02/2023</t>
  </si>
  <si>
    <t>Appointed Ajay Kumar Jain as Director w.e.f. 22/05/2023</t>
  </si>
  <si>
    <t>BLS International Services Limited</t>
  </si>
  <si>
    <t xml:space="preserve">BLS International Services Limited </t>
  </si>
  <si>
    <t>No Changes</t>
  </si>
  <si>
    <t>Net Profit for the period(PAT)</t>
  </si>
  <si>
    <t>frequently traded</t>
  </si>
  <si>
    <t># Company got listed on October 03, 2023, so we will update this once stament of deviation is uploaded by company.</t>
  </si>
  <si>
    <t>Remarks: Latest Financials of Company for half year ended March 31 2024, have been uploaded on the Website of NSE</t>
  </si>
  <si>
    <t xml:space="preserve">	22,326.90	</t>
  </si>
  <si>
    <t>EPS (Basic&amp; before Extraordinary items)</t>
  </si>
  <si>
    <t>Will be updated wth the closure of FY 2026</t>
  </si>
  <si>
    <t>FREQUENTLY TRADED</t>
  </si>
  <si>
    <t>NO CHANGE</t>
  </si>
  <si>
    <t>1. Funding to meet working capital requirements Rs. 16 Crore
2. General Corporate Purpose Rs.5.264 Cr.
3. Public Issue expenditure- Rs. 2.536Cr.</t>
  </si>
  <si>
    <t>1. Funding to meet working capital requirements Rs. 16 Cr.
2. General Corporate Purpose Rs.5.264 Cr.
3. Public Issue expenditure- Rs. 2.536Cr.</t>
  </si>
  <si>
    <t>3rd FY (Consolidated)</t>
  </si>
  <si>
    <t>No change from FY 22-23</t>
  </si>
  <si>
    <t>Note: 1. Where the 30th day / 90th day / March 31 of a particular year falls on a trading holiday, the immediately following trading day has been considered.</t>
  </si>
  <si>
    <t>Issuer: Jainam Ferro Alloys (I) Limited  **</t>
  </si>
  <si>
    <r>
      <t xml:space="preserve">Issuer: </t>
    </r>
    <r>
      <rPr>
        <sz val="10"/>
        <rFont val="Times New Roman"/>
        <family val="1"/>
      </rPr>
      <t>EKI Energy Services Ltd</t>
    </r>
  </si>
  <si>
    <t>NA***</t>
  </si>
  <si>
    <t>*** The last date on which the stock traded as per the BSE Webiste was January 24, 2024.</t>
  </si>
  <si>
    <t>Aether Industries Limited (NSE)</t>
  </si>
  <si>
    <t>Anupam Rasayan India Ltd (NSE)</t>
  </si>
  <si>
    <t>Bodal Chemicals Ltd. (NSE)</t>
  </si>
  <si>
    <t>Deepak Nitrite Ltd (NSE)</t>
  </si>
  <si>
    <t>Frequemtly traded</t>
  </si>
  <si>
    <t xml:space="preserve">1. To meet the Working Capital Requirements of the Company - Rs. 1650.00 Lakhs.
2.To meet General Corporate Expense -Rs. 577.36 Lakhs
3. Issue Related Expenses - Rs. 194.00 Lakhs              </t>
  </si>
  <si>
    <t>Temporary Suspended</t>
  </si>
  <si>
    <t># BSE SME have Auto Ancillaries sectoral index for the Auromotive sector</t>
  </si>
  <si>
    <t xml:space="preserve">No deviation </t>
  </si>
  <si>
    <t>AERON COMPOSITE LIMITED</t>
  </si>
  <si>
    <t>125 /-</t>
  </si>
  <si>
    <t>41.06 times</t>
  </si>
  <si>
    <t>1. Funding the Capital Expenditure requirements towards setting up of an additional manufacturing unit: Rs. 3903.60 Lakhs
2. General Corporate Purpose : Rs. 1392.85 Lakhs</t>
  </si>
  <si>
    <t>At close of listing day                  September 04, 2024 )</t>
  </si>
  <si>
    <t>Issuer: ACL**</t>
  </si>
  <si>
    <t>**Source:  Prospectus dated August 31, 2024 based on restated summary statement for period ended on February 29, 2024</t>
  </si>
  <si>
    <t>Note: Since the company's share were listed on September 04, 2024  we will be considering March 31, 2025 as the 1st Financial Year.</t>
  </si>
  <si>
    <t>Peer Group: Nil</t>
  </si>
  <si>
    <t>NAMO EWASTE MANAGEMENT LIMITED</t>
  </si>
  <si>
    <t>1. Funding the Capital Expenditure requirements of our subsidiary i.e. Techeco Waste Management
LLP, towards setting up of a new factory unit at Nashik.: Rs. 1120.0 Lakhs
2. To Meet Working Capital Requirement: Rs. 2200.00 Lakhs
3. General Corporate Purpose : Rs. 1183.06 Lakhs</t>
  </si>
  <si>
    <t>85/-</t>
  </si>
  <si>
    <t>At close of listing day                  September 11, 2024 )</t>
  </si>
  <si>
    <t>Issuer: NEML**</t>
  </si>
  <si>
    <t>Eco recycling Limited</t>
  </si>
  <si>
    <t>Cerebra Integrated Technologies Ltd.</t>
  </si>
  <si>
    <t>**Source:  Prospectus dated September 09, 2024 based on restated summary statement for year ended on March 31, 2024</t>
  </si>
  <si>
    <t>Note: Since the company's share were listed on September 11, 2024  we will be considering March 31, 2025 as the 1st Financial Year.</t>
  </si>
  <si>
    <t>Remarks: Latest Financials of Company for FY 24-25 will be uploaded on the Website of NSE</t>
  </si>
  <si>
    <t>Remarks: Latest Financials of Company for FY 24-25  have been uploaded on the Website of NSE</t>
  </si>
  <si>
    <t>SUNLITE RECYCLING INDUSTRIES LIMITED</t>
  </si>
  <si>
    <t>1. Funding of capital expenditure towards installation of new Plant &amp; Machinery: Rs. 404.55 Lakhs
2. Repayment and/or pre-payment, in full or part, of certain borrowings availed by our Company: Rs. 1580 Lakhs
3. General Corporate Purpose : Rs. 725.51 Lakhs</t>
  </si>
  <si>
    <t>105/-</t>
  </si>
  <si>
    <t>At close of listing day                  August 20, 2024 )</t>
  </si>
  <si>
    <t>Issuer: SRIL**</t>
  </si>
  <si>
    <t>Rajnandini Metal Limited</t>
  </si>
  <si>
    <t>Bhagyanagar India Limited</t>
  </si>
  <si>
    <t>**Source:  Prospectus dated August 16, 2024 based on restated summary statement for year ended on March 31, 2024</t>
  </si>
  <si>
    <t>Note: Since the company's share were listed on August 20, 2024  we will be considering March 31, 2025 as the 1st Financial Year.</t>
  </si>
  <si>
    <t># Detail of actual implemention till September 30, 2024</t>
  </si>
  <si>
    <t>(ii) Actual implementation  till Sept.30, 2024</t>
  </si>
  <si>
    <t>(ii) Actual implementation till Sept. 30, 2024</t>
  </si>
  <si>
    <t xml:space="preserve">1. Financing the expenditure for opening new stores -- Rs.461.477 lakhs                                        
2. To repay of short term borrowings- Rs.902.00 lakhs                                       3. To meet working capital requirements- Rs.417.45 lakhs;                                                 4. General Corporate Purpose- Rs.202.76 lakhs;                                                
 5. To meet issue expenses - Rs.168.94 lakhs                                                      </t>
  </si>
  <si>
    <t># Since the company's share were listed on October 12, 2022 hence the company is still under process for utilisation of funds as on Sept. 30, 2024</t>
  </si>
  <si>
    <t>*Source:  Prospectus dated August 31, 2023 based on restated summary statement for period ended on March 31, 2023, information provided by the company and website of the peer group co.</t>
  </si>
  <si>
    <t># Since the company's share were listed on December 19, 2023, same is utilised on March 31, 2024</t>
  </si>
  <si>
    <t>NA-No delay</t>
  </si>
  <si>
    <t>1. Repayment and/or pre-payment, in full or part, of certain borrowings availed by our Company- Rs. 1553.29 Lakhs
2. Purchase of vehicle for commercial purpose-- Rs. 314.93 Lakhs
3. To meet working capital requirements- Rs. 1487.530 Lakhs
4. General Corporate Purpose- Rs. 97.74 Lakhs</t>
  </si>
  <si>
    <t xml:space="preserve">(ii) Actual implementation till Sept. 30, 2024 </t>
  </si>
  <si>
    <t>(ii) Actual implementation till 30.09.2024</t>
  </si>
  <si>
    <t># Since the company's share were listed on April 03, 2024, actual implementation updated till Sept. 30, 2024</t>
  </si>
  <si>
    <t>SHUBHSHREE BIOFUELS ENERGY LIMITED</t>
  </si>
  <si>
    <t>120.08 times</t>
  </si>
  <si>
    <t>* Company has not updated the financials for the period ending September 30, 2024 on its website.</t>
  </si>
  <si>
    <t>1. Funding Capital Expenditure towards installation of additional plant and machinery.
2.To meet working capital requirements.
3. General Corporate Purpose.</t>
  </si>
  <si>
    <t>1. Funding Capital Expenditure towards installation of additional plant and machinery- NIL
2.To meet working capital requirements- NIL
3. General Corporate Purpose- NIL</t>
  </si>
  <si>
    <t>Since the
listing of
Securities
was effective
from
September
16, 2024,
shortly
before end of
the half year,
the amount
remained
unutilized for
the half year
ended on
September
30, 2024. The
unutilized
amount of 1471.76
LAKHS is
lying with
Scheduled
Commercial
Banks</t>
  </si>
  <si>
    <t># Since the company's share were listed on September 16, 2024 hence the same will be soon updated.</t>
  </si>
  <si>
    <t xml:space="preserve">1. Funding Capital Expenditure towards installation of additional plant and machinery- NIL
2.To meet working capital requirements- NIL
3. General Corporate Purpose- NIL  </t>
  </si>
  <si>
    <t>119/-</t>
  </si>
  <si>
    <t>At close of listing day                  September 16, 2024)</t>
  </si>
  <si>
    <t>Issuer: SHUBHSHREE**</t>
  </si>
  <si>
    <t>Peer Group: Shubhshree Biofuels Energy Limited .</t>
  </si>
  <si>
    <t>**Source:  Prospectus dated September 12, 2024 based on restated summary statement for period ended on March 31, 2024</t>
  </si>
  <si>
    <t>Note: Since the company's share were listed on September 16 , 2024 . we will be considering March 31, 2025 as the 1st Financial Year.</t>
  </si>
  <si>
    <t>CHETANA EDUCATION LIMITED</t>
  </si>
  <si>
    <t>183.60 times</t>
  </si>
  <si>
    <t>will be 
updated at 
the end of 
1st F.Y.</t>
  </si>
  <si>
    <t>1. Repayment and/or pre-payment, in full or part, of certain borrowings availed by our Company : Rs.  1217 Lakhs                                                                    2.To meet working capital requirements: Rs. 2000 Lakhs                                3.General Corporate Purpose: Rs. 873.90 Lakhs</t>
  </si>
  <si>
    <t>1. Repayment and/or pre-payment, in full or part, of certain borrowings availed by our Company : Rs.  1167 Lakhs                                                                    2.To meet working capital requirements: Rs. 1112.94 Lakhs                                3.General Corporate Purpose: Rs. 825.40 Lakhs</t>
  </si>
  <si>
    <t># Since the company's share were listed on July 31, 2024 hence the same is updated till Sept. 30, 2024</t>
  </si>
  <si>
    <t>1. Repayment and/or pre-payment, in full or part, of certain borrowings availed by our Company : Rs.  1217 Lakhs                                        
                            2.To meet working capital requirements: Rs. 2000 Lakhs                                3.General Corporate Purpose: Rs. 873.90 Lakhs</t>
  </si>
  <si>
    <t>1. Repayment and/or pre-payment, in full or part, of certain borrowings availed by our Company : Rs.  1167 Lakhs                                        
                            2.To meet working capital requirements: Rs. 1112.94 Lakhs                                3.General Corporate Purpose: Rs. 825.40 Lakhs</t>
  </si>
  <si>
    <t>At close of listing day                  (July 31, 2024)</t>
  </si>
  <si>
    <t>At close of 30th calendar day from listing day (August 30, 2024)</t>
  </si>
  <si>
    <t>At close of 90th calendar day from listing day (29th October 24)</t>
  </si>
  <si>
    <t># NSE EMERGE  does not have any sectoral index for the Education Sector.</t>
  </si>
  <si>
    <t>Issuer: CHETANA*</t>
  </si>
  <si>
    <t>S Chand and Company Limited</t>
  </si>
  <si>
    <t>Navneet Education Limited</t>
  </si>
  <si>
    <t>*Source:  Prospectus dated July 29, 2024 based on restated summary statement for period ended on March 31, 2024.</t>
  </si>
  <si>
    <t>Note: Since the company's share were listed on July 31, 2024, we will be considering March 31, 2025 as the 1st Financial Year.</t>
  </si>
  <si>
    <t>Forge Auto International Limited</t>
  </si>
  <si>
    <t>46.12 times</t>
  </si>
  <si>
    <t>(ii) at the end of the 1st half Year immediately after the listing of the issue  (March 31, 2025)</t>
  </si>
  <si>
    <t>will be updated at the end of half year.</t>
  </si>
  <si>
    <t>1. Repayment and/or pre-payment, in full or part, of certain borrowings availed by our Company : Rs.  500 Lakhs                                                                    2.To meet working capital requirements: Rs. 1900 Lakhs                                3.General Corporate Purpose: Rs. 428.75 Lakhs</t>
  </si>
  <si>
    <t>1. Repayment and/or pre-payment, in full or part, of certain borrowings availed by our Company : Rs.  Nil Lakhs                                                                    2.To meet working capital requirements: Rs. Nil Lakhs                                3.General Corporate Purpose: Rs. Nil Lakhs</t>
  </si>
  <si>
    <t># Since the company's share were listed on October 04, 2024 hence the same will be soon updated</t>
  </si>
  <si>
    <t>1. Repayment and/or pre-payment, in full or part, of certain borrowings availed by our Company : Rs.  Nil Lakhs                                           
                         2.To meet working capital requirements: Rs. Nil Lakhs                                3.General Corporate Purpose: Rs. Nil Lakhs</t>
  </si>
  <si>
    <t># Since the company's share were listed on October 4, 2024 hence the same will be soon updated</t>
  </si>
  <si>
    <t>At close of listing day                  (October 4, 2024)</t>
  </si>
  <si>
    <t>At close of 30th calendar day from listing day (November 3, 2024)</t>
  </si>
  <si>
    <t>Issuer: FORGEAUTO*</t>
  </si>
  <si>
    <t>Balu Forge Industries Ltd</t>
  </si>
  <si>
    <t>MM Forging Limited</t>
  </si>
  <si>
    <t>Happy Forging Limited</t>
  </si>
  <si>
    <t>Samrat Forgings Ltd.</t>
  </si>
  <si>
    <t>*Source:  Prospectus dated October 4, 2024 based on restated summary statement for period ended on March 31, 2024.</t>
  </si>
  <si>
    <t>Note: Since the company's share were listed on October 4, 2024, we will be considering March 31, 2025 as the 1st Financial Year.</t>
  </si>
  <si>
    <t>1. Funding of capital expenditure towards installation of new Plant &amp; Machinery: Rs. 163.68 Lakhs
2. Repayment and/or pre-payment, in full or part, of certain borrowings availed by our Company: Rs. 1580 Lakhs
3. General Corporate Purpose : Rs. 725.51 Lakhs</t>
  </si>
  <si>
    <t>(ii) Actual implementation  till Sept. 30, 2024</t>
  </si>
  <si>
    <t># Since the company's share were listed on August 20, 2024 hence the same is updated till Sept. 30, 2024</t>
  </si>
  <si>
    <t>1. Funding the Capital Expenditure requirements of our subsidiary i.e. Techeco Waste Management
LLP, towards setting up of a new factory unit at Nashik.: NIL
2. To Meet Working Capital Requirement: Rs. 726.50 Lakhs
3. General Corporate Purpose : Rs. 751.00 Lakhs</t>
  </si>
  <si>
    <t># Since the company's share were listed on September 11, 2024 hence the same is updated till 30.09.2024</t>
  </si>
  <si>
    <t>1. Funding the Capital Expenditure requirements towards setting up of an additional manufacturing unit: Rs. 35.40 Lakhs
2. General Corporate Purpose : Rs. 66.83Lakhs</t>
  </si>
  <si>
    <t># Since the company's share were listed on September 04, 2024 hence the same wis updated till 30.09.2024</t>
  </si>
  <si>
    <t>APRAMEYA ENGINEERING LIMITED</t>
  </si>
  <si>
    <t>Initial Public Offering (IPO) on SME Platform of National Stock Exchange of India Limited (NSE Emerge)</t>
  </si>
  <si>
    <t>1.To meet working capital requirements                                 2.General Corporate Purpose</t>
  </si>
  <si>
    <t>1. To meet working capital requirements: Rs. 2100 Lakhs                                2.General Corporate Purpose: Rs. 368.47 Lakhs</t>
  </si>
  <si>
    <t>1. To meet working capital requirements: Rs. 328.19 Lakhs                                2.General Corporate Purpose: Rs.43.36 Lakhs</t>
  </si>
  <si>
    <t># Since the company's share were listed on August 01, 2024 hence the same is updated till Sept. 30, 2024</t>
  </si>
  <si>
    <t>58/-</t>
  </si>
  <si>
    <t>At close of listing day                  (August 01, 2024)</t>
  </si>
  <si>
    <t>At close of 30th calendar day from listing day (August 31, 2024)</t>
  </si>
  <si>
    <t>At close of 90th calendar day from listing day (30th October 24)</t>
  </si>
  <si>
    <t xml:space="preserve">25,264.05	</t>
  </si>
  <si>
    <t xml:space="preserve">25,376.90	</t>
  </si>
  <si>
    <t># NSE EMERGE  does not have any sectoral index for the Medical and Healthcare Sector.</t>
  </si>
  <si>
    <t>Issuer: APRAMEYA*</t>
  </si>
  <si>
    <t>*Source:  Prospectus dated August 30, 2024 based on restated summary statement for period ended on March 31, 2024.</t>
  </si>
  <si>
    <t>Note: Since the company's share were listed on August 01, 2024, we will be considering March 31, 2025 as the 1st Financial Year.</t>
  </si>
  <si>
    <t>Praveen Kumar Kiran Raj is appointed in the Board as Independent Director w.e.f August 24, 2024</t>
  </si>
  <si>
    <t># Since the company's share were listed on February 05, 2024 hence the same is updated till Sept. 30, 2024</t>
  </si>
  <si>
    <t xml:space="preserve">1. To meet the Working Capital Requirements of the Company - Rs. 854.78 Lakhs  
2. Prepayment or repayment of all or a portion of certain outstanding borrowings availed
by our Company- Rs. 850.00 lakhs                                                                                                                                                                    3.To meet General Corporate Expense -Rs. 258.74
 lakhs                                                                                     
4. Issue Related Expenses - Rs. 151.84 Lakhs     </t>
  </si>
  <si>
    <t xml:space="preserve">(ii) Actual implementation till 30 Sept. 2024 </t>
  </si>
  <si>
    <t># Since the company's share were listed on May 15, 2024 hence the same is uploaded till Sept. 30, 2024</t>
  </si>
  <si>
    <t>Remarks: Latest Financials of Half year ending on for September 30, 2024  have been uploaded on the Website of BSE</t>
  </si>
  <si>
    <t>(ii) at the end of the 1st half Year immediately after the listing of the issue  (Sep 30, 2024)</t>
  </si>
  <si>
    <t># Since the company's share were listed on June 03, 2024 hence the same is updated till Sept 30, 2024</t>
  </si>
  <si>
    <t>Appointed Jagat Jiban Biswas as Additional Director w.e.f. 7/01/2022</t>
  </si>
  <si>
    <t>Regularise Jagat Jiban Biswas as Director.</t>
  </si>
  <si>
    <t>DANISH POWER LIMITED</t>
  </si>
  <si>
    <t>1) Funding capital expenditure towards expansion of the manufacturing facility of the Company by building of factory shed
and installation of additional plant and machinery therein
2) To meet working capital requirements.
3) Repayment of certain borrowing availed by our Company, in part or full.
4) General Corporate Purpose.</t>
  </si>
  <si>
    <t># Since the company's share were listed on October 29, 2024 hence the same will be soon updated</t>
  </si>
  <si>
    <t>380/-</t>
  </si>
  <si>
    <t>At close of listing day                  October 29, 2024 )</t>
  </si>
  <si>
    <t>Issuer: DPL**</t>
  </si>
  <si>
    <t>Indo Tech Transformers
Limited</t>
  </si>
  <si>
    <t>Shilchar Technologies
Ltd</t>
  </si>
  <si>
    <t>Voltamp Transformers
Limited</t>
  </si>
  <si>
    <t>29.38%</t>
  </si>
  <si>
    <t>**Source:  Prospectus dated October 25, 2024 based on restated summary statement for year ended on March 31, 2024</t>
  </si>
  <si>
    <t>Note: Since the company's share were listed on October 29, 2024  we will be considering March 31, 2025 as the 1st Financial Year.</t>
  </si>
  <si>
    <t>(ii) Actual implementation til 30.09.2024</t>
  </si>
  <si>
    <t>1. Investment in Subsidiary :  Nil. 
2. To Meet Workign Capital Requirement: Rs.1196.84 lakhs
3. Repayment and/ or Prepayment in full or part, of  certain borrowings availed by the company: Rs. 350 lakhs
 4. General Corporate Purpose : Rs. 478.54 lakhs</t>
  </si>
  <si>
    <t># Since the company's share were listed on October  9, 2023 hence the same is updated till Sept. 30, 2024</t>
  </si>
  <si>
    <t># Actual implementation of funds has not been updated by Company till 30.09.2024 on NSE.</t>
  </si>
  <si>
    <t>Resignation of Anushka Sharma Company Secretary and Comliance Officer w.e.f., October 05, 2024 and appointment of Prachi Sharma to fill the casual vacancy as Company Secretary and Comliance Officer w.e.f., Novemver 09, 2024</t>
  </si>
  <si>
    <t>Resignation of Kiran Goklani as Company Secretary and Comliance Officer w.e.f., October 03, 2024; Appointment of  M/s. Kalpit Shah &amp; Associates as Cost Auditor of the Company for the F.Y. 2024-25; Appointment of M/s. Murtuza Mandorwala &amp; Associates as Secretarial Auditor of the Company for F.Y. 2024-25; Appointment of CA Prafulla Rani Chode as Internal Auditors of the Company for F.Y. 2024-25</t>
  </si>
  <si>
    <t xml:space="preserve">1. Funding of capital expenditure towards purchase of certain machineries for existing manufacturing unit located at Raian, Ludhiana- Rs. 390.05 Lakhs
2. Repayment of a portion of certain borrowing availed by our Company- Rs. 800.00 Lakhs
3. To meet working capital requirements - Rs. 1550.00 Lakhs
4. General Corporate Purpose (including issue exp)- Rs.570.51 Lakhs </t>
  </si>
  <si>
    <t>1. Funding of capital expenditure towards purchase of certain machineries for existing manufacturing unit located at Raian, Ludhiana- Rs.286.67 Lakhs
2. Repayment of a portion of certain borrowing availed by our Company- Rs. 800.00 Lakhs
3. To meet working capital requirements - Rs. 1516.76 Lakhs
4. General Corporate Purpose (including Issue expenses)- Rs.  571.68. Lakhs
* Note: the balance of Rs. 2.34 lakhsor the capital expenditure object less actual expenditure will be used for general corporate purpose. Rs.1.17 Lakhs have been spent for GCP out of this amouont till September 30, 2024.</t>
  </si>
  <si>
    <t>Resignation of Gaurav Maheshwari as Independent Director of the company w.e.f., 05.07.2024 due to pre-occupation. Further, Company has appointed Mr. Mukul Aul as additional Director (Non Executive and Independent) w.e.f., 29.06.2024 who was further regularised in the AGM of the company on 30.09.2024</t>
  </si>
  <si>
    <t>Appointment of Ankit Manilal Gala as Internal Auditor of the Company for F.Y. 2024-25</t>
  </si>
  <si>
    <t>Rs. 5182.32 Lakhs</t>
  </si>
  <si>
    <t>1. Funding the Capital Expenditure requirements of our company towards setting up of a new manufacturing unit at Ghaziabad-Rs. 1350.00 Lakhs
2. Repayment of the outstanding amount of the Letter of Credit availed by our company for purchase of machinery-Rs. 200.64 Lakhs
3. General Corporate Purpose- Rs. 992.81 lakhs</t>
  </si>
  <si>
    <t>Rs. 4115.16 Lakhs</t>
  </si>
  <si>
    <t>1. Funding of capital expenditure towards civil construction work at existing manufacturing
unit located at Sanand, District Ahmedabad, Gujarat : Rs. 686.40 Lakh                                                                                              2.Funding of capital expenditure towards installation of new plant &amp; machineries  : Rs. 742.93 Lakh
3.To meet working capital requirements : Rs. 1500.00 Lakh
4. General Corporate Purpose : Rs. 858.92 Lakh
5. Issue related expenses in relation to the issue: Rs. 326.91 lakhs</t>
  </si>
  <si>
    <t>1. Funding of capital expenditure towards civil construction work at existing manufacturing
unit located at Sanand, District Ahmedabad, Gujarat: Rs. 69.02 Lakhs                                                                                            2.Funding of capital expenditure towards installation of new plant &amp; machineries: Rs. 504.62 lakhs
3.To meet working capital requirements: Rs. 1498.68 lakhs
4. General Corporate Purpose: Rs. 858.92 lakhs
5. Issue related expenses in relation to the issue: Rs. 326.91 lakhs</t>
  </si>
  <si>
    <t>Rs. 2412 (in lakhs )</t>
  </si>
  <si>
    <t>203.61 times</t>
  </si>
  <si>
    <t>will be upated at the end of 1st F.Y.</t>
  </si>
  <si>
    <t>will be upated at the end of 2nd F.Y.</t>
  </si>
  <si>
    <t>will be upated at the end of 3rd F.Y.</t>
  </si>
  <si>
    <t>1. Funding of the proposed acquisition of equity shares of Jet Inks Private Limited: Rs. 1400.00 Lakhs; 
2.To Repayment of a portion of certain borrowing availed by our Company: Rs. 372.00 Lakhs;
3.General Corporate Purpose (including Issue Exp): Rs. 640.00 Lakhs</t>
  </si>
  <si>
    <t>1. Funding of the proposed acquisition of equity shares of Jet Inks Private Limited: Rs. 1399.67 lakhs; 
2.To Repayment of a portion of certain borrowing availed by our Company: Rs. 372.00 lakhs; 
3.General Corporate Purpose (including Issue Exp): Rs.640.00 lakhs</t>
  </si>
  <si>
    <t>Resignation of Ms. Rekha Jhanwar. (ACS:42956) from the post of Company Secretary and Compliance Officer with effect from July 2, 2024 and Appointment of Ms. Ushma Dudani. (ACS:21452) as Company Secretary and Compliance Officer of the Company with effect from July 2, 2024</t>
  </si>
  <si>
    <t>UNILEX COLOURS AND CHEMICALS LIMITED</t>
  </si>
  <si>
    <t>Rs. 3132 (in lakhs )</t>
  </si>
  <si>
    <t>15.38 times</t>
  </si>
  <si>
    <t>1. To Meet Working Capital Requirements;
2. Repayment of a portion of certain borrowing availed by our Company;
3. General Corporate Purpose.
4. Issue related expenses</t>
  </si>
  <si>
    <t>1. To Meet Working Capital Requirements: Rs. 1,500.00 Lakhs
2. Repayment of a portion of certain borrowing availed by our Company: Rs. 1,000.00 Lakhs
3.General Corporate Purpose (including issue related expenses): Rs.632.00 Lakhs</t>
  </si>
  <si>
    <t>1. To Meet Working Capital Requirements: NIL
2. Repayment of a portion of certain borrowing availed by our Company: NIL
3.General Corporate Purpose (including issue related expenses): NIL</t>
  </si>
  <si>
    <t># Since the company's share were listed on October 03, 2024 hence the same will be soon updated</t>
  </si>
  <si>
    <t>87/-</t>
  </si>
  <si>
    <t>At close of listing day October 03, 2024)</t>
  </si>
  <si>
    <t>Index (of the Designated Stock Exchange): Nifty</t>
  </si>
  <si>
    <t># NSE Emerge  does not have any sectoral index for dyes and pigments</t>
  </si>
  <si>
    <t>Issuer: UCCL**</t>
  </si>
  <si>
    <t xml:space="preserve">Will be updated at the end of 1st  F.Y. </t>
  </si>
  <si>
    <t xml:space="preserve">Will be updated at the end of 2nd  F.Y. </t>
  </si>
  <si>
    <t xml:space="preserve">Will be updated at the end of 3rd  F.Y. </t>
  </si>
  <si>
    <t xml:space="preserve">Peer Group: Kesar Petroproducts Ltd. </t>
  </si>
  <si>
    <t>Peer Group: Sudarshan Chemical Industries Ltd.</t>
  </si>
  <si>
    <t>**Source:  Prospectus dated September 30, 2024 based on restated summary statement for period ended on March 31, 2024</t>
  </si>
  <si>
    <t>Note: Since the company's share were listed on October 03 , 2024 . We will be considering March 31, 2025 as the 1st Financial Year.</t>
  </si>
  <si>
    <t>SAHASRA ELECTRONIC SOLUTIONS LIMITED</t>
  </si>
  <si>
    <t>Rs. 18615.74 (in lakhs )</t>
  </si>
  <si>
    <t>113.29 times</t>
  </si>
  <si>
    <t xml:space="preserve">1. Funding Capital Expenditure towards installation of additional plant and machinery at new manufacturing facility situated at
Bhiwadi, Rajasthan;
2. Investment in our Subsidiary, Sahasra Semiconductors Private Limited for financing its capital expenditure requirements in
relation towards installation of additional plant and machinery;
3. To Meet Working Capital Requirements;
4. General Corporate Purposes (including Issue related exp) </t>
  </si>
  <si>
    <t>1. Funding Capital Expenditure towards installation of additional plant and machinery at new manufacturing facility situated at
Bhiwadi, Rajasthan- Rs. 6596.63 lakhs;
2. Investment in our Subsidiary, Sahasra Semiconductors Private Limited for financing its capital expenditure requirements in
relation towards installation of additional plant and machinery- Rs. 2292.58 lakhs;
3. To Meet Working Capital Requirements- Rs. 4000.00 lakhs;
4. General Corporate Purposes (including Issue related exp) -Rs. 2938.58 lakhs</t>
  </si>
  <si>
    <t>1. Funding Capital Expenditure towards installation of additional plant and machinery at new manufacturing facility situated at
Bhiwadi, Rajasthan- Nil;
2. Investment in our Subsidiary, Sahasra Semiconductors Private Limited for financing its capital expenditure requirements in
relation towards installation of additional plant and machinery- Nil;
3. To Meet Working Capital Requirements- Nil;
4. General Corporate Purposes (including Issue related exp) -NIL</t>
  </si>
  <si>
    <t>283/-</t>
  </si>
  <si>
    <t>At close of listing day October 04, 2024)</t>
  </si>
  <si>
    <t>Issuer: SESL**</t>
  </si>
  <si>
    <t>Peer Group: Kaynes Technology India Limited</t>
  </si>
  <si>
    <t>Peer Group: Trident Techlabs Limited</t>
  </si>
  <si>
    <t>Resignation of Statutory Auditor of the company w.e.f., 14/10/2024; Appointment of M/S PKMB &amp; Co.  as statutory auditors in casual vacancy in EOGM held on 18/11/2024 (adjourned meeting of 11/11/2024</t>
  </si>
  <si>
    <t>Note: Since the company's share were listed on October 04 , 2024 . We will be considering March 31, 2025 as the 1st Financial Year.</t>
  </si>
  <si>
    <t>(ii) Actual implementation#</t>
  </si>
  <si>
    <t>Source:  Prospectus and Information provided by the Company and statement of deviation for the half year ended 31st March 2024</t>
  </si>
  <si>
    <t>MANBA FINANCE LIMITED</t>
  </si>
  <si>
    <t>Initial Public Offering (IPO) on MAIN BOARD (NSE being Designated Stock Exchange)</t>
  </si>
  <si>
    <t>*Will be updated once the company makes necessary disclosures on the website of NSE and BSE</t>
  </si>
  <si>
    <t>1. Augmentation  of  our  capital  base  to meet  our future capital requirements
2. Issue Expenses</t>
  </si>
  <si>
    <t>1. Augmentation  of  our  capital  base  to meet  our future capital requirements: Rs. 130.76 Lakhs
2. Issue Expenses Rs. 20.08 Lakhs</t>
  </si>
  <si>
    <t>1. Augmentation  of  our  capital  base  to meet  our future capital requirements: NIL
2. Issue Expenses Rs. 9.67 Lakhs</t>
  </si>
  <si>
    <t># Details as on the Quarter ended for September 30, 2024</t>
  </si>
  <si>
    <t>Not applicable</t>
  </si>
  <si>
    <t># Details as on the Quarter Ended for September 30, 2024</t>
  </si>
  <si>
    <t>Source:  Prospectus and Montoring Agency Report issued by CARE RATINGS LIMITED and published on NSE</t>
  </si>
  <si>
    <t>120 /-</t>
  </si>
  <si>
    <t>At close of listing day                  September 30, 2024)</t>
  </si>
  <si>
    <t>Sectoral Index (Nifty Financial Services)</t>
  </si>
  <si>
    <t>Sectoral Index (BSE Financial Services)</t>
  </si>
  <si>
    <t>Source: NSE and BSE</t>
  </si>
  <si>
    <t>Issuer: MFL**</t>
  </si>
  <si>
    <t>Peer Group: Baid Finserv Limited (Standalone)</t>
  </si>
  <si>
    <t>Peer Group: Arman Financial Services Limited (Consolidated)</t>
  </si>
  <si>
    <t>Peer Group: MAS   Financial Services Limited (Consolidated)</t>
  </si>
  <si>
    <t>**Source:  Prospectus dated September 26, 2024 based on restated summary statement for period ended on March 31, 2024</t>
  </si>
  <si>
    <t>Note: Since the company's share were listed on September 30, 2024  we will be considering March 31, 2025 as the 1st Financial Year.</t>
  </si>
  <si>
    <t>Remarks: Latest Financials of Company for FY 23-24  have been uploaded on the Website of NSE and BSE</t>
  </si>
  <si>
    <t>MY MUDRA FINCORP LIMITED</t>
  </si>
  <si>
    <t>Rs. 3326.40 Lakhs</t>
  </si>
  <si>
    <t>1. Repayment of a portion of certain borrowing availed by our Company
2. Investment in technology development and digital infrastructure
3. To meet Working Capital requirements
4. General Corporate Purpose.</t>
  </si>
  <si>
    <t>1. Repayment of a portion of certain borrowing availed by our Company: Rs. 625.00 Lakhs
2. Investment in technology development and digital infrastructure: Rs. 660.00 Lakhs
3. To meet Working Capital requirements: Rs. 700.00 Lakhs
4. General Corporate Purpose: Rs. 812.10 Lakhs</t>
  </si>
  <si>
    <t>1. Repayment of a portion of certain borrowing availed by our Company: Rs. 504.74 Lakhs
2. Investment in technology development and digital infrastructure: Rs. 60.00 Lakhs
3. To meet Working Capital requirements: Rs. 300.00 Lakhs
4. General Corporate Purpose: NIL</t>
  </si>
  <si>
    <t>110/-</t>
  </si>
  <si>
    <t>At close of listing day                  September 12, 2024 )</t>
  </si>
  <si>
    <t>Issuer: My  Mudra Fincorp Limited**</t>
  </si>
  <si>
    <t>Akiko Global Services Limited*</t>
  </si>
  <si>
    <t>Industry Avg (Akiko Global Services Limited):</t>
  </si>
  <si>
    <t>**Source:  Prospectus dated September 12, 2024 based on restated summary statement for year ended on March 31, 2024</t>
  </si>
  <si>
    <t>*The Company has been listed on July 02, 2024. As the data for March 31, 2024 is not available, we have provided the
details of industry peer for March 31, 2023 as per the information publicly available.</t>
  </si>
  <si>
    <t>Note: Since the company's share were listed on September 12, 2024  we will be considering March 31, 2025 as the 1st Financial Year.</t>
  </si>
  <si>
    <t>Blue Pebble Limited</t>
  </si>
  <si>
    <t>52.40 times</t>
  </si>
  <si>
    <t>1. Funding Capital Expenditure towards installation of additional machinery. : Rs. 493.04 Lakhs                                                                    2.To meet working capital requirements: Rs. 655 Lakhs                                3.General Corporate Purpose: Rs. 427.92 Lakhs</t>
  </si>
  <si>
    <t>1. Funding Capital Expenditure towards installation of additional machinery. : Rs. 97.30 Lakhs                                                                    2.To meet working capital requirements: Rs. 497.66 Lakhs                                3.General Corporate Purpose: Rs. 15.94 Lakhs</t>
  </si>
  <si>
    <t># Since the company's share were listed on April 3, 2024 hence the same is updated till 30.09.2024</t>
  </si>
  <si>
    <t>1. Funding Capital Expenditure towards installation of additional machinery. : Rs. 493.04 Lakhs                                                           
         2.To meet working capital requirements: Rs. 655 Lakhs                                3.General Corporate Purpose: Rs. 427.92 Lakhs</t>
  </si>
  <si>
    <t>1. Funding Capital Expenditure towards installation of additional machinery. : Rs. 97.30 Lakhs                                                         
           2.To meet working capital requirements: Rs. 497.66 Lakhs                                3.General Corporate Purpose: Rs. 15.94 Lakhs</t>
  </si>
  <si>
    <t>168/-</t>
  </si>
  <si>
    <t>At close of listing day                  (April 3, 2024)</t>
  </si>
  <si>
    <t>At close of 30th calendar day from listing day (May 2, 2024)</t>
  </si>
  <si>
    <t>At close of 90th calendar day from listing day (1 July 24)</t>
  </si>
  <si>
    <t>Issuer: BLUEPEBBLE*</t>
  </si>
  <si>
    <t>*Source:  Prospectus dated March 29, 2024 based on restated summary statement for period ended on March 31, 2024.</t>
  </si>
  <si>
    <t>Note: Since the company's share were listed on April 3, 2024, we will be considering March 31, 2025 as the 1st Financial Year.</t>
  </si>
  <si>
    <t>Wii be updated with the closure of FY 2026</t>
  </si>
  <si>
    <t># Since the shares were listed on October 09, 2023. Hence the information will be updated once the same is intimated by company to Exchange.</t>
  </si>
  <si>
    <t>Wol 3D India Limited</t>
  </si>
  <si>
    <t># Since the company's share were listed on September 30, 2024 hence the same will be soon updated</t>
  </si>
  <si>
    <t>150/-</t>
  </si>
  <si>
    <t>At close of 30th calendar day from listing day (29-10-2024)</t>
  </si>
  <si>
    <t># NSE Emerge  does not have any sectoral index for this.</t>
  </si>
  <si>
    <t>Issuer: WOL3D**</t>
  </si>
  <si>
    <t>**Source:  Prospectus dated September 30, 2024 based on restated summary statement for year ended on March 31, 2024</t>
  </si>
  <si>
    <t># Since the company's share were listed on January 03, 2024 hence the same is updated till Sept. 30, 2024</t>
  </si>
  <si>
    <t>Note: Since the company's share were listed on January 03, 2024. we will be considering March 31, 2024 as the 1st Financial Year.</t>
  </si>
  <si>
    <t># Since the company's share were listed on September 12, 2024 hence the same is updated till Sept. 30, 2024</t>
  </si>
  <si>
    <t xml:space="preserve"> GANESH GREEN BHARAT LIMITED</t>
  </si>
  <si>
    <t>₹ 12,522.90 Lakhs</t>
  </si>
  <si>
    <t>215.51 times</t>
  </si>
  <si>
    <t>(ii) at the end of the 1st half year immediately after the listing of the issue September 30, 2024)</t>
  </si>
  <si>
    <t>Will be updated wth the closure of FY 2027</t>
  </si>
  <si>
    <t>will be updated with the closure of FY 2027</t>
  </si>
  <si>
    <t xml:space="preserve">1.Repayment in full or in part, of certain of our outstanding borrowings 
2. Funding Capital Expenditure towards installation of additional plant and machinery at our
factory
3.Funding to meet working capital requirements 
4.General Corporate Purpose
</t>
  </si>
  <si>
    <t># Since the company's share were listed on July 12, 2024 hence the same will be soon updated</t>
  </si>
  <si>
    <t>(i) Comments on use of Funds</t>
  </si>
  <si>
    <t>(ii) Comments on deviations, if any, in the use of proceeds of the Issue from the objects stated in the Offer document</t>
  </si>
  <si>
    <t>No deviation</t>
  </si>
  <si>
    <t>(iii) Any other reservations expressed by the monitoring agency about the end use of funds</t>
  </si>
  <si>
    <t>Rs. 190 per share</t>
  </si>
  <si>
    <t>At close of listing day                                           July 12, 2024)</t>
  </si>
  <si>
    <t>At close of 30th calendar day from listing day (09 August, 2024)</t>
  </si>
  <si>
    <t>At close of 90th calendar day from listing day (08 October, 2024)</t>
  </si>
  <si>
    <t>Index (of the Designated Stock Exchange): NIFTY50</t>
  </si>
  <si>
    <r>
      <rPr>
        <b/>
        <sz val="10"/>
        <rFont val="Times New Roman"/>
        <family val="1"/>
      </rPr>
      <t>Issuer:</t>
    </r>
    <r>
      <rPr>
        <sz val="10"/>
        <rFont val="Times New Roman"/>
        <family val="1"/>
      </rPr>
      <t xml:space="preserve">  Ganesh Green Bharat Limited **</t>
    </r>
  </si>
  <si>
    <t>Solex Energy Limited</t>
  </si>
  <si>
    <t>Waaree Renewable Technologies Limited</t>
  </si>
  <si>
    <t>Zodiac Energy Limited</t>
  </si>
  <si>
    <t>**Source:  Prospectus dated July 10, 2024 based on restated summary statement for period ended on March 31, 2024, March 31, 2023, March 31, 2022</t>
  </si>
  <si>
    <t>Note: Since the company's share were listed on 12-July-2024 we will be considering March 31, 2025 as the 1st Financial Year.</t>
  </si>
  <si>
    <t>(ii) Comments on deviations, if any, in the use of  proceeds of the Issue from the objects stated in the offer document</t>
  </si>
  <si>
    <t>(iii) Any other reservations expressed by the  monitoring agency about the end use of funds</t>
  </si>
  <si>
    <t>i) ) Comments on use of funds</t>
  </si>
  <si>
    <t>As the company is listed on October 04, 2024; respective information shall be updated in due course</t>
  </si>
  <si>
    <t>ii)  Comments on deviations, if any, in the use of proceeds of the Issue from the objects stated in the Offer document</t>
  </si>
  <si>
    <t>iii)  Any other reservations expressed by the monitoring agency about the end use of funds</t>
  </si>
  <si>
    <t>As the company is listed on October 29, 2024; respective information shall be updated in due course</t>
  </si>
  <si>
    <t xml:space="preserve">696.40	</t>
  </si>
  <si>
    <t xml:space="preserve">24,323.85	</t>
  </si>
  <si>
    <t>Note: Since the company's share were listed on June 04, 2024 . we will be considering March 31, 2025 as the 1st Financial Year.</t>
  </si>
  <si>
    <t>VISION INFRA EQUIPMENT SOLUTIONS LIMITED</t>
  </si>
  <si>
    <t>63.46 times</t>
  </si>
  <si>
    <t>will be updated at the end of 2025</t>
  </si>
  <si>
    <t>will be updated at the end of 2026</t>
  </si>
  <si>
    <t>will be updated at the end of 2027</t>
  </si>
  <si>
    <t>will be                                                 updated at                                            the end of                                              2025</t>
  </si>
  <si>
    <t>will be                                                 updated at                                            the end of                                               2026</t>
  </si>
  <si>
    <t>will be                                                 updated at                                            the end of                                               2027</t>
  </si>
  <si>
    <t>1. Funding Capital Expenditure towards purchase of additional equipment;
2. Funding to meet working capital requirements;
3. General Corporate Purpose.</t>
  </si>
  <si>
    <t># Since the company's share were listed on September 13, 2024 hence the same will be soon updated</t>
  </si>
  <si>
    <t>(a) Comments on use of funds</t>
  </si>
  <si>
    <t>All the proceeds from IPO have been utilized appropriately for the objectives mentioned in the offer document</t>
  </si>
  <si>
    <t>(b) Comments on deviations, if any, in the use of proceeds of the Issue from the objects stated in the Offer document</t>
  </si>
  <si>
    <t>(c) Any other reservations expressed by the monitoring agency about the end use of funds</t>
  </si>
  <si>
    <t>163 /-</t>
  </si>
  <si>
    <t>At close of listing day                  September 13, 2024)</t>
  </si>
  <si>
    <t>Index (of the Designated Stock Exchange): NIFTY  50</t>
  </si>
  <si>
    <t xml:space="preserve">25,356.50	</t>
  </si>
  <si>
    <t xml:space="preserve">25,127.95	</t>
  </si>
  <si>
    <t># NSE Emerge  does not have any sectoral index for this Sector.</t>
  </si>
  <si>
    <t>Issuer: VIESL**</t>
  </si>
  <si>
    <t>**Source:  Prospectus dated September 13, 2024 based on restated summary statement for period ended on March 31, 2024. There were no industry oeer of the Company</t>
  </si>
  <si>
    <t>Note: Since the company's share were listed on September 13, 2024 . we will be considering March 31, 2025 as the 1st Financial Year.</t>
  </si>
  <si>
    <t xml:space="preserve">1. Financing the expenditure for Business Expansion;  - Rs.944.45 lakhs    
2. To meet working capital requirements- Rs.100.00 lakhs ; 
 3. General Corporate Purpose- Rs.119.13 lakhs ;  
4. To meet issue expenses - Rs.132.42 lakhs                                                                      </t>
  </si>
  <si>
    <t>Remarks: Latest Financials of Company for FY 23-24 have  been uploaded on the Website of NSE</t>
  </si>
  <si>
    <t>1. Public Issue Expenses - Rs. 232.27 lakhs
2. To meet working capital requirement - Rs. 451.12 lakhs
3. Funding capital expenditure towards installation of additional plant &amp; machineries - Rs. 30.00 lakhs
4. General Corporate Purpose - Rs. 42.17 lakhs
5. Funding capital expenditure towards installation - Rs. 39.84 lakhs</t>
  </si>
  <si>
    <t xml:space="preserve">Utilization of proceeds is towards issue expenses in the reporting quarter. </t>
  </si>
  <si>
    <t>#As on March 31, 2024. The data as available on NSE as on November 21, 2024</t>
  </si>
  <si>
    <t># NSE Emerge  does not have any sectoral index for Our Sector .</t>
  </si>
  <si>
    <t>1. Funding the Capital Expenditure requirements towards setting up of an additional manufacturing unit
2.General Corporate Purpose</t>
  </si>
  <si>
    <t xml:space="preserve">1. Funding the Capital Expenditure requirements of our subsidiary i.e. Techeco Waste Management
LLP, towards setting up of a new factory unit at Nashik.
2. To Meet Working Capital Requirement
3. General Corporate Purpose </t>
  </si>
  <si>
    <t>1. Funding of capital expenditure towards installation of new Plant &amp; Machinery
2. Repayment and/or pre-payment, in full or part, of certain borrowings availed by our Company
3. General Corporate Purpose</t>
  </si>
  <si>
    <t>1. Funding the Capital Expenditure requirements towards setting up of an additional manufacturing unit: Rs. 3903.60 Lakhs
2. General Corporate Purpose :Rs. 1392.85 Lakhs</t>
  </si>
  <si>
    <t>1. Repayment in full or in part, of certain of our outstanding borrowings
2. Funding to meet working capital requirements</t>
  </si>
  <si>
    <t>1. To meet Working Capital requirements Rs. 900.00 Lakhs; 
2. To finance the cost of establishing new warehouses: Rs. 54.51 Lakhs and 
3. General Corporate Purpose Rs. 144.88 Lakhs</t>
  </si>
  <si>
    <t>Rs. 4036.08 Lakhs</t>
  </si>
  <si>
    <t>Rs. 1012.32 lakhs</t>
  </si>
  <si>
    <t xml:space="preserve">1. To meet the Working Capital Requirements of the Company - Rs. 1400.00 lakhs                                                                                                                                         2.To meet General Corporate Expense -Rs. 278.78 lakhs                                     3. Issue Related Expenses - Rs. 181.70 lakhs                            </t>
  </si>
  <si>
    <t xml:space="preserve">1. To meet the Working Capital Requirements of the Company - Rs. 1400.00 lakhs                                                                                                                                         2.To meet General Corporate Expense -Rs. 278.78 lakhs                                     3. Issue Related Expenses - Rs. 290.23 lakhs*                           </t>
  </si>
  <si>
    <t xml:space="preserve">1. To meet the Working Capital Requirements of the Company - Rs. 1400.00 lakhs                                                                                                                                         2.To meet General Corporate Expense -Rs. 278.78 lakhs                                                           
3. Issue Related Expenses - Rs. 181.70 lakhs                                                            </t>
  </si>
  <si>
    <t xml:space="preserve">1. To meet the Working Capital Requirements of the Company - Rs. 1400.00 lakhs                                                                                                                                         2.To meet General Corporate Expense -Rs. 278.78 lakhs                                     
3. Issue Related Expenses - Rs. 290.23 lakhs*                           </t>
  </si>
  <si>
    <t xml:space="preserve">1. Purchase of machineries, equipments and utilities for manufacturing of proposed additional line of products, R&amp;D unit and existing manufacturing operations 
2.General Corporate Purpose
3. To meet issue expenses                                                                    </t>
  </si>
  <si>
    <t xml:space="preserve">1. Purchase of machineries, equipments and utilities for manufacturing of proposed additional line of products, R&amp;D unit and existing manufacturing operations - Rs. 1801.80 lakhs
2.General Corporate Purpose -  Rs. 577.23 lakhs
3. To meet issue expenses - Rs. 282.09   lakhs                         </t>
  </si>
  <si>
    <t xml:space="preserve">1. Purchase of machineries, equipments and utilities for manufacturing of proposed additional line of products, R&amp;D unit and existing manufacturing operations - Rs. 1801.80 Lakhs 
2.General Corporate Purpose - Rs. 577.23 lakhs
3. To meet issue expenses - Rs. 282.09 lakhs                           </t>
  </si>
  <si>
    <t xml:space="preserve">1. Purchase of machineries, equipments and utilities for manufacturing of proposed additional line of products, R&amp;D unit and existing manufacturing operations - Rs. 1801.80 lakhs
2.General Corporate Purpose -   Rs. 577.23 lakhs
3. To meet issue expenses - Rs. 282.09 lakhs                           </t>
  </si>
  <si>
    <t>Rs. 4938 Lakhs</t>
  </si>
  <si>
    <t>Rs. 1188.72 lakhs</t>
  </si>
  <si>
    <t>Rs. 756.00 lakhs</t>
  </si>
  <si>
    <t>Rs. 2400.00 lakhs</t>
  </si>
  <si>
    <t>Rs. 486.00 lakhs</t>
  </si>
  <si>
    <t>Rs. 831.60 lakhs</t>
  </si>
  <si>
    <t>Rs. 1242.00 lakhs</t>
  </si>
  <si>
    <t>Rs. 2421.36 lakhs</t>
  </si>
  <si>
    <t>Rs. 1296.00 lakhs</t>
  </si>
  <si>
    <t xml:space="preserve">1. Funding Capital Expenditure towards installation of additional plant and machinery : RS. 180.69 Lakh  
2. Funding of working capital requirement: Rs. 150.00 Lakh
3. General Corporate Purposes : Rs. 76.25 Lakhs                                                                                                                 </t>
  </si>
  <si>
    <t xml:space="preserve">1. Funding Capital Expenditure towards installation of additional plant and machinery : Rs. 180.69 Lakhs
2. Funding of working capital requirement: Rs. 150.00 Lakh
3. General Corporate Purposes : Rs. 87.15 lakhs                                                                                                               </t>
  </si>
  <si>
    <t>Rs. 3481.92 lakhs</t>
  </si>
  <si>
    <t xml:space="preserve">1. To Meet Working Capital Requirements;--Rs.2600.00 Lakh
2. Expenditure to enhance visibility and awareness of our brands--Rs.300.00 Lakh
3. General Corporate Purposes;--Rs.768.42 Lakh
4. To meet Offer Expenses--Rs.394.30 Lakh                                                                                                        </t>
  </si>
  <si>
    <t xml:space="preserve">1. To Meet Working Capital Requirements;--Rs.2600 Lakh
2. Expenditure to enhance visibility and awareness of our brands-Rs.300.00 Lakh
3. General Corporate Purposes;--Rs.768.42 Lakh
4. To meet Offer Expenses--Rs.394.30 Lakh                                                                                                        </t>
  </si>
  <si>
    <t xml:space="preserve">1. Funding Capital Expenditure towards installation of additional plant and machinery -751.26 Lakh                                                  2. Funding to meet working capital requirements- Rs.1000 Lakh                                                                                     3. General Corporate Purposes -Rs.418.86 Lakh                                               4.  Issue expenses -Rs. 313.88 Lakh                            </t>
  </si>
  <si>
    <t xml:space="preserve">1. Funding Capital Expenditure towards installation of additional plant and machinery -Rs.494.58 Lakh                                                  2. Funding to meet working capital requirements- Rs.1000 Lakh                                                                                     3. General Corporate Purposes -Rs.418.86 Lakh                                               4.  Issue expenses - Rs.313.88 Lakh                            </t>
  </si>
  <si>
    <r>
      <t>1.Funding Capital Expenditure towards installation of additional plant and machinery-Rs. 514.76 Lakhs                                                 2. Funding Capital Expenditure towards construction of factory building-Rs. 2500 Lakhs                                                                     3. Funding of Working capital requirements -Rs. 1000 Lakhs                                               
 4.  General Corporate Pu</t>
    </r>
    <r>
      <rPr>
        <sz val="10"/>
        <rFont val="Times New Roman"/>
        <family val="1"/>
      </rPr>
      <t>rpose-Rs. 868.48 Lakhs</t>
    </r>
    <r>
      <rPr>
        <sz val="10"/>
        <color theme="1"/>
        <rFont val="Times New Roman"/>
        <family val="1"/>
      </rPr>
      <t xml:space="preserve">                                    5.Issue expe</t>
    </r>
    <r>
      <rPr>
        <sz val="10"/>
        <rFont val="Times New Roman"/>
        <family val="1"/>
      </rPr>
      <t>nses-RS. 478.74 Lakhs</t>
    </r>
    <r>
      <rPr>
        <sz val="10"/>
        <color theme="1"/>
        <rFont val="Times New Roman"/>
        <family val="1"/>
      </rPr>
      <t xml:space="preserve">                              </t>
    </r>
  </si>
  <si>
    <t xml:space="preserve">1.Funding Capital Expenditure towards installation of additional plant and machinery-Rs.514.76lakhs                                                 2. Funding Capital Expenditure towards construction of factory building-Rs.1832.34 lakhs                                                      3. Funding of Working capital requirements -Rs.1000lakhs                                                 4.  General Corporate Purpose-Rs.832.74 lakhs                                          5.Issue expenses-Rs. 514.48 lakhs                                             </t>
  </si>
  <si>
    <t xml:space="preserve">1.Funding Capital Expenditure towards installation of additional plant and machinery-Rs. 514.76 Lakhs                                                 2. Funding Capital Expenditure towards construction of factory building-Rs. 2500 Lakhs                                                                     3. Funding of Working capital requirements -Rs. 1000 Lakhs                                               
 4.  General Corporate Purpose-Rs. 868.48 Lakhs                                    5.Issue expenses-RS. 478.74 Lakhs                              </t>
  </si>
  <si>
    <t>Part Funding of Capital Expenditure of Cancer Hospital at Ranguni, Jharkhand.  Rs.1221.60 lakhs</t>
  </si>
  <si>
    <t>Acquiring Land on Leasehold basis for Health Management and Research Institute at Ranchi, Jharkhand Rs.765.43 lakhs</t>
  </si>
  <si>
    <t>General Corporate Purpose Rs.323.24 lakhs</t>
  </si>
  <si>
    <t>Part Funding of Capital Expenditure of Cancer Hospital at Ranguni, Jharkhand. Rs 1221.60 lakhs</t>
  </si>
  <si>
    <t>General Corporate Purpose Rs. 323.24 lakhs</t>
  </si>
  <si>
    <t>1. Part Funding of Capital Expenditure of Cance+C74r Hospital at Ranguni, Jharkhand. Rs 1221.60 lakhs
2. Acquiring Land on Leasehold basis for Health Management and Research Institute at Ranchi, Jharkhand RS.765.43 lakhs
3. General Corporate Purpose Rs.323.24 lakhs</t>
  </si>
  <si>
    <t xml:space="preserve">1. To meet working capital requirements;--Rs.400.00 Lakh
2. General Corporate Purpose; --Rs. 94.07 Lakh                                                                                                  </t>
  </si>
  <si>
    <t>Rs.2,380.00 Lakhs</t>
  </si>
  <si>
    <t>1. Funding to meet working capital requirements Rs.16 Cr.
2. General Corporate Purpose Rs. 5.264 Cr.
3. Public Issue expenditure- Rs.2.536 Cr.</t>
  </si>
  <si>
    <t xml:space="preserve">1. Repayment in full or in part, of certain of our outstanding borrowings- Rs.500.00 Lakhs ;
2. Funding to meet working capital requirements Rs.2550.00 lakhs; 
3.General Corporate Purpose rs. 1017.68. </t>
  </si>
  <si>
    <t>1. Funding capital expenditure towards civil construction work in the existing
premises of factory- Rs.100.06 lakhs
2. Repayment in full or in part, of certain of our outstanding borrowings- RS.1290.00
3. Funding Capital Expenditure towards installation of additional plant and machinery for Expansion.-RS.787.42
4. Funding to meet working capital requirements- Rs.1300.00
5. General Corporate Purpose- Rs.1220.90         6.Issue Related expenses -Rs.468.00</t>
  </si>
  <si>
    <t>1. Funding capital expenditure towards civil construction work in the existing
premises of factory-Rs. 14 lakhs
2. Repayment in full or in part, of certain of our outstanding borrowings- Rs.1290.00
3. Funding Capital Expenditure towards installation of additional plant and machinery for Expansion.-Rs.302.00
4. Funding to meet working capital requirements-Rs. 1300.00
5. General Corporate Purpose- Rs.791.00  6.Issue Related expenses -Rs.468.00</t>
  </si>
  <si>
    <t>Rs.4800 Lakhs</t>
  </si>
  <si>
    <t>Rs.2160 Lakhs</t>
  </si>
  <si>
    <t>1. Funding Capital Expenditure towards installation of additional plant and machinery :Rs. 178.91 Lakhs
2. Funding of working capital requirement: Rs.750 Lakhs
3. General Corporate Purposes :Rs. 395.22 Lakhs</t>
  </si>
  <si>
    <t>Rs.5391.36 Lakhs</t>
  </si>
  <si>
    <t>1. Funding capital expenditure towards construction of factory shed and installation of additional plant and machinery : Rs. 1490.37 lakhs                                                                                             2.To meet working capital requirements: Rs. 2600 Lakhs                                3.General Corporate Purpose: Rs. 724.71 Lakhs</t>
  </si>
  <si>
    <t xml:space="preserve">1. Funding Capital Expenditure towards installation of additional plant and machinery : Rs.865.48 lakhs  
2. Funding of working capital requirement: Rs.600.47 lakhs
3. General Corporate Purposes :Rs. 6.25 lakhs                                                                                                               </t>
  </si>
  <si>
    <t>Rs.2196.72 Lakhs</t>
  </si>
  <si>
    <t>1. To meet Working Capital requirements Rs.900.00 Lakhs; 
2. To finance the cost of establishing new warehouses: Rs. 54.51 Lakhs and 
3. General Corporate Purpose Rs. 144.88 Lakhs</t>
  </si>
  <si>
    <t>Rs.1814.4 Lakhs</t>
  </si>
  <si>
    <t>1. Funding Capital Expenditure towards installation of additional machinery.                                                                                            2.To meet working capital requirements                                 3.General Corporate Purpose</t>
  </si>
  <si>
    <t xml:space="preserve">1.Purchase of agricultural equipments &amp; irrigation system : Rs.205.97 Lakh  
2. Funding of working capital requirement: Rs.227.05 Lakh
3. General Corporate Purposes : RS.153.76 Lakhs                                                                                                                 </t>
  </si>
  <si>
    <t xml:space="preserve">1.Purchase of agricultural equipments &amp; irrigation system : Rs.2.14 Lakh  
2. Funding of working capital requirement: Rs.41.42 Lakh
3. General Corporate Purposes : RS.8.78 Lakhs                                                                                                                 </t>
  </si>
  <si>
    <t>Rs.8701.73 Lakhs</t>
  </si>
  <si>
    <t>1. Repayment in full or in part, of certain of our outstanding borrowings: Rs.1,500 lakhs
2. Funding Capital Expenditure towards installation of additional plant and machinery: Rs.1,863.01 lakhs
3. Funding to meet working capital requirements: Rs.2,520.00 lakhs
4. General Corporate Purpose: Rs.2818.72</t>
  </si>
  <si>
    <r>
      <rPr>
        <sz val="10"/>
        <rFont val="Times New Roman"/>
        <family val="1"/>
      </rPr>
      <t xml:space="preserve">1. Repayment in full or in part, of certain of our outstanding borrowings: Rs.1190 lakhs
2. Funding Capital Expenditure towards installation of additional plant and machinery: RS.72 lakhs
3. Funding to meet working capital requirements: RS.2396 lakhs
4. General Corporate Purpose: RS.844 lakhs </t>
    </r>
    <r>
      <rPr>
        <sz val="10"/>
        <color theme="1"/>
        <rFont val="Times New Roman"/>
        <family val="1"/>
      </rPr>
      <t xml:space="preserve">                                                                                                           </t>
    </r>
  </si>
  <si>
    <t xml:space="preserve">1. Repayment in full or in part, of certain of our outstanding borrowings: Rs.1190 lakhs
2. Funding Capital Expenditure towards installation of additional plant and machinery: RS.72 lakhs
3. Funding to meet working capital requirements: RS.2396 lakhs
4. General Corporate Purpose: RS.844 lakhs                                                                                                            </t>
  </si>
  <si>
    <t>RS.9525.60 Lakhs</t>
  </si>
  <si>
    <t>1. Funding for strategic investment and acquisitions : Rs.500 Lakhs
2.Funding Capital Expenditure towards construction of factory building :Rs. 2009.87 lakhs
3.Funding capital expenditure towards acquisition and installation of additional plant and machinery : Rs.4520.71 lakhs
4. General Corporate Purpose :Rs.1822.98 lakhs</t>
  </si>
  <si>
    <t>1. Funding for strategic investment and acquisitions : NIL
2.Funding Capital Expenditure towards construction of factory building : Rs. 316.88 Lakhs
3.Funding capital expenditure towards acquisition and installation of additional plant and machinery : Rs. 633.62 Lakhs
4. General Corporate Purpose :Rs. 678.29 Lakhs</t>
  </si>
  <si>
    <t>Rs.5610.00 Lakhs</t>
  </si>
  <si>
    <t>Rs. 5120.4 lakhs</t>
  </si>
  <si>
    <t>Rs.3024.00 Lakhs</t>
  </si>
  <si>
    <t>Rs. 1656.48 Lakhs</t>
  </si>
  <si>
    <t xml:space="preserve">1. Funding Capital Expenditure towards installation of additional plant and machinery- Rs.212.52 Lakhs
2.To meet working capital requirements- Rs.900 Lakhs
3. General Corporate Purpose- Rs.359.24 Lakhs                                           </t>
  </si>
  <si>
    <t>Rs.4590 Lakhs</t>
  </si>
  <si>
    <t>Rs.2923.20 Lakhs</t>
  </si>
  <si>
    <t>Rs.3110.4 Lakhs</t>
  </si>
  <si>
    <t>Rs.19790.40 Lakhs</t>
  </si>
  <si>
    <t>1. Funding capital expenditure towards expansion of the manufacturing facility of the Company by building of factory shed and installation of additional plant and machinery therein Rs.3699.47 lakhs
2 To meet working capital requirements Rs.8500.00 Lakhs
3 Repayment of certain borrowing availed by our Company, in part or full Rs.2,000.00 lakhs
4 General Corporate Purpose Rs.3838.12 lakhs</t>
  </si>
  <si>
    <t>Rs. 15084.00 Lakhs</t>
  </si>
  <si>
    <t>Rs.2,556.00 LAKHS</t>
  </si>
  <si>
    <t>1. Repayment in full or in part, of certain of our outstanding borrowings Rs.300.00 lakhs
2. Funding to meet working capital requirements Rs.1450.00 lakhs</t>
  </si>
  <si>
    <t>1. Repayment in full or in part, of certain of our outstanding borrowings Rs.300.00 Lakhs
2. Funding to meet working capital requirements Rs. 1450.00 Lakhs</t>
  </si>
  <si>
    <t xml:space="preserve">1.Repayment in full or in part, of certain of our outstanding borrowings - RS.1900.00 lakhs
2. Funding Capital Expenditure towards installation of additional plant and machinery at our
factory-Rs. 1151.92 lakhs
3.Funding to meet working capital requirements -RS.6000.00 lakhs
4.General Corporate Purpose- Rs. 2689.97 lakhs
</t>
  </si>
  <si>
    <t xml:space="preserve">1.Repayment in full or in part, of certain of our outstanding borrowings - Rs.1884.00 lakhs
2. Funding Capital Expenditure towards installation of additional plant and machinery at our
factory-Rs. 1114.00 lakhs
3.Funding to meet working capital requirements -Rs.2994.00 lakhs
4.General Corporate Purpose- Rs.1059.00 lakhs
</t>
  </si>
  <si>
    <t>RS.10,621.08 Lakhs</t>
  </si>
  <si>
    <t>1. Funding Capital Expenditure towards purchase of additional equipment: RS.4681.15 lakhs
2. Funding to meet working capital requirements : Rs.3650.00 lakhs
3. General Corporate Purpose : Rs.1397.24</t>
  </si>
  <si>
    <t xml:space="preserve">1. Funding Capital Expenditure towards purchase of additional equipment: Rs.2526 lakhs
2. Funding to meet working capital requirements: Rs.2838 lakhs
3. General Corporate Purpose: Rs.859 lakhs
                                                                                                              </t>
  </si>
  <si>
    <t>Rs. 65,030.04 Lakhs</t>
  </si>
  <si>
    <t>Enviro Infra Engineers Limited</t>
  </si>
  <si>
    <t xml:space="preserve">1.To meet the Working Capital Requirements;
2. Infusion of funds in our Subsidiary, EIEL Mathura Infra Engineers Private Limited (“EIEL Mathura”) to build 60 MLD STP under project titled ‘Mathura Sewerage Scheme” at Mathura in Uttar Pradesh through Hybrid Annuity Based PPP Mode.
3. Repayment/prepayment in full or in part, of certain of our outstanding borrowings;
4. Funding inorganic growth through unidentified acquisitions and general corporate purposes.
</t>
  </si>
  <si>
    <t>1.To meet the Working Capital Requirements: Rs. 18,100.00 lakhs;
2. Infusion of funds in our Subsidiary, EIEL Mathura Infra Engineers Private Limited (“EIEL Mathura”) to build 60 MLD STP under project titled ‘Mathura Sewerage Scheme” at Mathura in Uttar Pradesh through Hybrid Annuity Based PPP Mode: Rs. 3000.00 lakhs
3. Repayment/prepayment in full or in part, of certain of our outstanding borrowings: Rs.12,000 lakhs ;
4. Funding inorganic growth through unidentified acquisitions and general corporate purposes: Rs. 18,627.25 lakhs.</t>
  </si>
  <si>
    <t># Details will be update at the Quarter end on December 31, 2024</t>
  </si>
  <si>
    <t>Source:  Prospectus and Montoring Agency Report issued by CRISIL Ratings Limited and published on stock exchange</t>
  </si>
  <si>
    <t>Not Available#</t>
  </si>
  <si>
    <t>148 /-</t>
  </si>
  <si>
    <t>At close of listing day                  (November 29, 2024)</t>
  </si>
  <si>
    <t>At close of 30th calendar day from listing day (December 28, 2024)</t>
  </si>
  <si>
    <t>Sectoral Index (Nifty Infrastructure)</t>
  </si>
  <si>
    <t>Sectoral Index ( BSE India Infrastructure Index)</t>
  </si>
  <si>
    <t>Issuer: Enviro Infra Engineers Limited**</t>
  </si>
  <si>
    <t>Peer Group: EMS Limited</t>
  </si>
  <si>
    <t>Peer Group: ION Exchange Limited</t>
  </si>
  <si>
    <t>Peer Group: Va Tech Wabag Limited</t>
  </si>
  <si>
    <t>Peer Group: Vishnu Prakash R Punglia Limited</t>
  </si>
  <si>
    <r>
      <t>**Source:  Prospectus dated November 27, 2024 based on restated summary statement for three months</t>
    </r>
    <r>
      <rPr>
        <i/>
        <sz val="10"/>
        <color rgb="FFFF0000"/>
        <rFont val="Times New Roman"/>
        <family val="1"/>
      </rPr>
      <t xml:space="preserve"> </t>
    </r>
    <r>
      <rPr>
        <i/>
        <sz val="10"/>
        <rFont val="Times New Roman"/>
        <family val="1"/>
      </rPr>
      <t>period ended on March 31, 2024</t>
    </r>
  </si>
  <si>
    <t>Note: Since the company's share were listed on November 29, 2024  we will be considering March 31, 2025 as the 1st Financial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</si>
</sst>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0.0%"/>
    <numFmt numFmtId="165" formatCode="0.0000%"/>
    <numFmt numFmtId="166" formatCode="0.00000%"/>
    <numFmt numFmtId="167" formatCode="0.0000"/>
    <numFmt numFmtId="168" formatCode="_ * #,##0_ ;_ * \-#,##0_ ;_ * &quot;-&quot;??_ ;_ @_ "/>
  </numFmts>
  <fonts count="30">
    <font>
      <sz val="11"/>
      <color theme="1"/>
      <name val="Calibri"/>
      <family val="2"/>
      <scheme val="minor"/>
    </font>
    <font>
      <b/>
      <u/>
      <sz val="10"/>
      <name val="Times New Roman"/>
      <family val="1"/>
    </font>
    <font>
      <b/>
      <sz val="10"/>
      <color theme="1"/>
      <name val="Times New Roman"/>
      <family val="1"/>
    </font>
    <font>
      <b/>
      <sz val="10"/>
      <name val="Times New Roman"/>
      <family val="1"/>
    </font>
    <font>
      <sz val="10"/>
      <color theme="1"/>
      <name val="Times New Roman"/>
      <family val="1"/>
    </font>
    <font>
      <sz val="10"/>
      <name val="Times New Roman"/>
      <family val="1"/>
    </font>
    <font>
      <i/>
      <sz val="9"/>
      <name val="Times New Roman"/>
      <family val="1"/>
    </font>
    <font>
      <i/>
      <sz val="10"/>
      <name val="Times New Roman"/>
      <family val="1"/>
    </font>
    <font>
      <b/>
      <sz val="10"/>
      <color rgb="FFFF0000"/>
      <name val="Times New Roman"/>
      <family val="1"/>
    </font>
    <font>
      <b/>
      <sz val="10"/>
      <color theme="1" tint="4.9989318521683403E-2"/>
      <name val="Times New Roman"/>
      <family val="1"/>
    </font>
    <font>
      <sz val="10"/>
      <color rgb="FF000000"/>
      <name val="Times New Roman"/>
      <family val="1"/>
    </font>
    <font>
      <b/>
      <sz val="10"/>
      <color indexed="8"/>
      <name val="Times New Roman"/>
      <family val="1"/>
    </font>
    <font>
      <b/>
      <i/>
      <sz val="10"/>
      <name val="Times New Roman"/>
      <family val="1"/>
    </font>
    <font>
      <i/>
      <sz val="10"/>
      <color theme="1"/>
      <name val="Times New Roman"/>
      <family val="1"/>
    </font>
    <font>
      <i/>
      <sz val="10"/>
      <color indexed="8"/>
      <name val="Times New Roman"/>
      <family val="1"/>
    </font>
    <font>
      <b/>
      <i/>
      <sz val="10"/>
      <color theme="1"/>
      <name val="Times New Roman"/>
      <family val="1"/>
    </font>
    <font>
      <sz val="10"/>
      <color theme="1" tint="4.9989318521683403E-2"/>
      <name val="Times New Roman"/>
      <family val="1"/>
    </font>
    <font>
      <sz val="11"/>
      <color theme="1"/>
      <name val="Times New Roman"/>
      <family val="1"/>
    </font>
    <font>
      <sz val="10"/>
      <color rgb="FF1D1D1C"/>
      <name val="Segoe UI"/>
      <family val="2"/>
    </font>
    <font>
      <sz val="10"/>
      <color theme="1"/>
      <name val="Calibri"/>
      <family val="2"/>
      <scheme val="minor"/>
    </font>
    <font>
      <sz val="10"/>
      <color rgb="FFFF0000"/>
      <name val="Times New Roman"/>
      <family val="1"/>
    </font>
    <font>
      <b/>
      <sz val="9"/>
      <name val="Tahoma"/>
      <family val="2"/>
    </font>
    <font>
      <sz val="9"/>
      <name val="Tahoma"/>
      <family val="2"/>
    </font>
    <font>
      <sz val="20"/>
      <color rgb="FFFF0000"/>
      <name val="Times New Roman"/>
      <family val="1"/>
    </font>
    <font>
      <b/>
      <sz val="11"/>
      <color theme="1"/>
      <name val="Times New Roman"/>
      <family val="1"/>
    </font>
    <font>
      <u/>
      <sz val="11"/>
      <color theme="10"/>
      <name val="Calibri"/>
      <family val="2"/>
      <scheme val="minor"/>
    </font>
    <font>
      <sz val="7"/>
      <color rgb="FF4A4A4A"/>
      <name val="Roboto"/>
      <family val="2"/>
    </font>
    <font>
      <sz val="8"/>
      <color rgb="FF4A4A4A"/>
      <name val="Roboto"/>
      <family val="2"/>
    </font>
    <font>
      <sz val="11"/>
      <color theme="1"/>
      <name val="Calibri"/>
      <family val="2"/>
      <scheme val="minor"/>
    </font>
    <font>
      <i/>
      <sz val="10"/>
      <color rgb="FFFF0000"/>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8F8F8"/>
        <bgColor indexed="64"/>
      </patternFill>
    </fill>
  </fills>
  <borders count="60">
    <border>
      <left/>
      <right/>
      <top/>
      <bottom/>
      <diagonal/>
    </border>
    <border>
      <left style="thin">
        <color auto="1"/>
      </left>
      <right style="thin">
        <color auto="1"/>
      </right>
      <top style="thin">
        <color auto="1"/>
      </top>
      <bottom style="thin">
        <color auto="1"/>
      </bottom>
      <diagonal/>
    </border>
    <border>
      <left/>
      <right style="thin">
        <color auto="1"/>
      </right>
      <top style="thin">
        <color theme="0" tint="-0.2499465926084170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auto="1"/>
      </right>
      <top style="thin">
        <color auto="1"/>
      </top>
      <bottom style="thin">
        <color auto="1"/>
      </bottom>
      <diagonal/>
    </border>
    <border>
      <left style="thin">
        <color auto="1"/>
      </left>
      <right style="thin">
        <color auto="1"/>
      </right>
      <top style="thin">
        <color theme="0" tint="-0.24994659260841701"/>
      </top>
      <bottom/>
      <diagonal/>
    </border>
    <border>
      <left/>
      <right/>
      <top style="thin">
        <color theme="0" tint="-0.24994659260841701"/>
      </top>
      <bottom/>
      <diagonal/>
    </border>
    <border>
      <left/>
      <right/>
      <top style="thin">
        <color auto="1"/>
      </top>
      <bottom/>
      <diagonal/>
    </border>
    <border>
      <left/>
      <right style="thin">
        <color theme="0" tint="-0.24994659260841701"/>
      </right>
      <top/>
      <bottom/>
      <diagonal/>
    </border>
    <border>
      <left style="thin">
        <color theme="0" tint="-0.24994659260841701"/>
      </left>
      <right/>
      <top style="thin">
        <color theme="0" tint="-0.24994659260841701"/>
      </top>
      <bottom/>
      <diagonal/>
    </border>
    <border>
      <left/>
      <right/>
      <top style="thin">
        <color theme="1"/>
      </top>
      <bottom style="thin">
        <color auto="1"/>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theme="0" tint="-0.24994659260841701"/>
      </bottom>
      <diagonal/>
    </border>
    <border>
      <left style="thin">
        <color theme="0" tint="-0.24994659260841701"/>
      </left>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right style="medium">
        <color rgb="FFE3E3E3"/>
      </right>
      <top style="medium">
        <color rgb="FFE3E3E3"/>
      </top>
      <bottom style="medium">
        <color rgb="FFE3E3E3"/>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
      <left style="medium">
        <color rgb="FFE3E3E3"/>
      </left>
      <right style="medium">
        <color rgb="FFE3E3E3"/>
      </right>
      <top style="medium">
        <color rgb="FFE3E3E3"/>
      </top>
      <bottom style="medium">
        <color rgb="FFE3E3E3"/>
      </bottom>
      <diagonal/>
    </border>
    <border>
      <left style="thin">
        <color theme="1"/>
      </left>
      <right/>
      <top/>
      <bottom/>
      <diagonal/>
    </border>
    <border>
      <left/>
      <right style="thin">
        <color auto="1"/>
      </right>
      <top style="thin">
        <color auto="1"/>
      </top>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auto="1"/>
      </top>
      <bottom style="thin">
        <color theme="1"/>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auto="1"/>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right style="thin">
        <color theme="0" tint="-0.24994659260841701"/>
      </right>
      <top/>
      <bottom style="thin">
        <color auto="1"/>
      </bottom>
      <diagonal/>
    </border>
    <border>
      <left style="thin">
        <color theme="1"/>
      </left>
      <right/>
      <top style="thin">
        <color auto="1"/>
      </top>
      <bottom style="thin">
        <color theme="1"/>
      </bottom>
      <diagonal/>
    </border>
    <border>
      <left/>
      <right style="thin">
        <color theme="1"/>
      </right>
      <top style="thin">
        <color auto="1"/>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auto="1"/>
      </left>
      <right style="thin">
        <color auto="1"/>
      </right>
      <top/>
      <bottom style="thin">
        <color theme="1"/>
      </bottom>
      <diagonal/>
    </border>
    <border>
      <left/>
      <right style="thin">
        <color auto="1"/>
      </right>
      <top/>
      <bottom/>
      <diagonal/>
    </border>
    <border>
      <left style="thin">
        <color auto="1"/>
      </left>
      <right/>
      <top style="thin">
        <color theme="1"/>
      </top>
      <bottom style="thin">
        <color auto="1"/>
      </bottom>
      <diagonal/>
    </border>
    <border>
      <left/>
      <right style="thin">
        <color auto="1"/>
      </right>
      <top style="thin">
        <color theme="1"/>
      </top>
      <bottom style="thin">
        <color auto="1"/>
      </bottom>
      <diagonal/>
    </border>
    <border>
      <left style="thin">
        <color theme="1"/>
      </left>
      <right/>
      <top style="thin">
        <color auto="1"/>
      </top>
      <bottom style="thin">
        <color auto="1"/>
      </bottom>
      <diagonal/>
    </border>
    <border>
      <left/>
      <right style="thin">
        <color theme="1"/>
      </right>
      <top style="thin">
        <color auto="1"/>
      </top>
      <bottom style="thin">
        <color auto="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thin">
        <color auto="1"/>
      </left>
      <right style="thin">
        <color theme="1"/>
      </right>
      <top style="thin">
        <color theme="1"/>
      </top>
      <bottom style="thin">
        <color auto="1"/>
      </bottom>
      <diagonal/>
    </border>
  </borders>
  <cellStyleXfs count="6">
    <xf numFmtId="0" fontId="0" fillId="0" borderId="0"/>
    <xf numFmtId="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5" fillId="0" borderId="0" applyNumberFormat="0" applyFill="0" applyBorder="0" applyAlignment="0" applyProtection="0"/>
    <xf numFmtId="43" fontId="28" fillId="0" borderId="0" applyFont="0" applyFill="0" applyBorder="0" applyAlignment="0" applyProtection="0"/>
  </cellStyleXfs>
  <cellXfs count="1190">
    <xf numFmtId="0" fontId="0" fillId="0" borderId="0" xfId="0"/>
    <xf numFmtId="0" fontId="2" fillId="0" borderId="0" xfId="0" applyFont="1" applyAlignment="1">
      <alignment vertical="top" wrapText="1"/>
    </xf>
    <xf numFmtId="0" fontId="3" fillId="0" borderId="1" xfId="0" applyFont="1" applyBorder="1" applyAlignment="1">
      <alignment vertical="top" wrapText="1"/>
    </xf>
    <xf numFmtId="0" fontId="3" fillId="0" borderId="2" xfId="0" applyFont="1" applyBorder="1" applyAlignment="1">
      <alignment horizontal="center" vertical="top" wrapText="1"/>
    </xf>
    <xf numFmtId="0" fontId="3" fillId="0" borderId="3" xfId="0" applyFont="1" applyBorder="1" applyAlignment="1">
      <alignment vertical="top" wrapText="1"/>
    </xf>
    <xf numFmtId="0" fontId="4" fillId="0" borderId="0" xfId="0" applyFont="1" applyAlignment="1">
      <alignment vertical="top" wrapText="1"/>
    </xf>
    <xf numFmtId="0" fontId="3" fillId="0" borderId="0" xfId="0" applyFont="1" applyAlignment="1">
      <alignment vertical="top" wrapText="1"/>
    </xf>
    <xf numFmtId="0" fontId="4" fillId="0" borderId="3" xfId="0" applyFont="1" applyBorder="1" applyAlignment="1">
      <alignment vertical="top" wrapText="1"/>
    </xf>
    <xf numFmtId="0" fontId="5" fillId="0" borderId="0" xfId="0" applyFont="1" applyAlignment="1">
      <alignment horizontal="left" vertical="top" wrapText="1"/>
    </xf>
    <xf numFmtId="0" fontId="3" fillId="0" borderId="4" xfId="0" applyFont="1" applyBorder="1" applyAlignment="1">
      <alignment horizontal="left" vertical="top" wrapText="1"/>
    </xf>
    <xf numFmtId="0" fontId="5" fillId="0" borderId="1" xfId="0" applyFont="1" applyBorder="1" applyAlignment="1">
      <alignment vertical="top" wrapText="1"/>
    </xf>
    <xf numFmtId="0" fontId="3" fillId="0" borderId="5" xfId="0" applyFont="1" applyBorder="1" applyAlignment="1">
      <alignment horizontal="center" vertical="top" wrapText="1"/>
    </xf>
    <xf numFmtId="0" fontId="8" fillId="0" borderId="0" xfId="0" applyFont="1" applyAlignment="1">
      <alignment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4" fillId="0" borderId="9" xfId="0" applyFont="1" applyBorder="1" applyAlignment="1">
      <alignment vertical="top" wrapText="1"/>
    </xf>
    <xf numFmtId="2" fontId="4" fillId="0" borderId="0" xfId="0" applyNumberFormat="1" applyFont="1" applyAlignment="1">
      <alignment horizontal="right" vertical="top" wrapText="1"/>
    </xf>
    <xf numFmtId="0" fontId="2" fillId="0" borderId="10" xfId="0" applyFont="1" applyBorder="1" applyAlignment="1">
      <alignment vertical="top" wrapText="1"/>
    </xf>
    <xf numFmtId="0" fontId="3" fillId="0" borderId="11" xfId="0" applyFont="1" applyBorder="1" applyAlignment="1">
      <alignment horizontal="center" vertical="top" wrapText="1"/>
    </xf>
    <xf numFmtId="0" fontId="2" fillId="0" borderId="0" xfId="0" applyFont="1" applyAlignment="1">
      <alignment horizontal="justify" vertical="top" wrapText="1"/>
    </xf>
    <xf numFmtId="0" fontId="2" fillId="0" borderId="0" xfId="0" applyFont="1" applyAlignment="1">
      <alignment horizontal="right" vertical="top" wrapText="1"/>
    </xf>
    <xf numFmtId="2" fontId="4" fillId="0" borderId="12" xfId="0" applyNumberFormat="1" applyFont="1" applyBorder="1" applyAlignment="1">
      <alignment horizontal="right" vertical="top" wrapText="1"/>
    </xf>
    <xf numFmtId="0" fontId="3" fillId="0" borderId="13" xfId="0" applyFont="1" applyBorder="1" applyAlignment="1">
      <alignment horizontal="center" vertical="top" wrapText="1"/>
    </xf>
    <xf numFmtId="0" fontId="5" fillId="0" borderId="14" xfId="0" applyFont="1" applyBorder="1" applyAlignment="1">
      <alignment vertical="top" wrapText="1"/>
    </xf>
    <xf numFmtId="0" fontId="5" fillId="0" borderId="11" xfId="0" applyFont="1" applyBorder="1" applyAlignment="1">
      <alignment vertical="top" wrapText="1"/>
    </xf>
    <xf numFmtId="15" fontId="3" fillId="0" borderId="0" xfId="0" applyNumberFormat="1" applyFont="1" applyAlignment="1">
      <alignment vertical="top" wrapText="1"/>
    </xf>
    <xf numFmtId="15" fontId="3" fillId="0" borderId="0" xfId="0" applyNumberFormat="1" applyFont="1" applyAlignment="1">
      <alignment horizontal="left" vertical="top" wrapText="1"/>
    </xf>
    <xf numFmtId="2" fontId="5" fillId="0" borderId="1" xfId="0" applyNumberFormat="1" applyFont="1" applyBorder="1" applyAlignment="1">
      <alignment horizontal="right" vertical="top" wrapText="1"/>
    </xf>
    <xf numFmtId="0" fontId="4" fillId="0" borderId="1" xfId="0" applyFont="1" applyBorder="1"/>
    <xf numFmtId="0" fontId="5" fillId="0" borderId="15" xfId="0" applyFont="1" applyBorder="1" applyAlignment="1">
      <alignment vertical="top" wrapText="1"/>
    </xf>
    <xf numFmtId="0" fontId="5" fillId="0" borderId="1" xfId="0" applyFont="1" applyBorder="1" applyAlignment="1">
      <alignment horizontal="center" vertical="center" wrapText="1"/>
    </xf>
    <xf numFmtId="0" fontId="5" fillId="0" borderId="0" xfId="0" applyFont="1" applyAlignment="1">
      <alignment vertical="top" wrapText="1"/>
    </xf>
    <xf numFmtId="2" fontId="5" fillId="0" borderId="1" xfId="0" applyNumberFormat="1" applyFont="1" applyBorder="1" applyAlignment="1">
      <alignment horizontal="center" vertical="center" wrapText="1"/>
    </xf>
    <xf numFmtId="10" fontId="5" fillId="0" borderId="1" xfId="1" applyNumberFormat="1" applyFont="1" applyFill="1" applyBorder="1" applyAlignment="1">
      <alignment horizontal="center" vertical="center" wrapText="1"/>
    </xf>
    <xf numFmtId="0" fontId="5" fillId="0" borderId="16" xfId="0" applyFont="1" applyBorder="1" applyAlignment="1">
      <alignment vertical="top" wrapText="1"/>
    </xf>
    <xf numFmtId="0" fontId="2" fillId="0" borderId="1" xfId="0" applyFont="1" applyBorder="1" applyAlignment="1">
      <alignment vertical="top" wrapText="1"/>
    </xf>
    <xf numFmtId="0" fontId="4" fillId="0" borderId="17" xfId="0" applyFont="1" applyBorder="1" applyAlignment="1">
      <alignment horizontal="left" vertical="top" wrapText="1"/>
    </xf>
    <xf numFmtId="0" fontId="4" fillId="0" borderId="0" xfId="0" applyFont="1"/>
    <xf numFmtId="0" fontId="4" fillId="0" borderId="1" xfId="0" applyFont="1" applyBorder="1" applyAlignment="1">
      <alignment horizontal="center"/>
    </xf>
    <xf numFmtId="0" fontId="5" fillId="0" borderId="1" xfId="0" applyFont="1" applyBorder="1" applyAlignment="1">
      <alignment vertical="center" wrapText="1"/>
    </xf>
    <xf numFmtId="0" fontId="4" fillId="0" borderId="1" xfId="0" quotePrefix="1" applyFont="1" applyBorder="1" applyAlignment="1">
      <alignment horizontal="center"/>
    </xf>
    <xf numFmtId="0" fontId="4" fillId="0" borderId="12" xfId="0" applyFont="1" applyBorder="1" applyAlignment="1">
      <alignment vertical="top" wrapText="1"/>
    </xf>
    <xf numFmtId="2" fontId="5" fillId="0" borderId="1" xfId="0" applyNumberFormat="1" applyFont="1" applyBorder="1" applyAlignment="1">
      <alignment vertical="center" wrapText="1"/>
    </xf>
    <xf numFmtId="10" fontId="5" fillId="0" borderId="1" xfId="1" applyNumberFormat="1" applyFont="1" applyFill="1" applyBorder="1" applyAlignment="1">
      <alignment vertical="center" wrapText="1"/>
    </xf>
    <xf numFmtId="2" fontId="4" fillId="0" borderId="1" xfId="0" applyNumberFormat="1" applyFont="1" applyBorder="1" applyAlignment="1">
      <alignment horizontal="center"/>
    </xf>
    <xf numFmtId="0" fontId="3" fillId="0" borderId="1" xfId="0" applyFont="1" applyBorder="1" applyAlignment="1">
      <alignment vertical="center" wrapText="1"/>
    </xf>
    <xf numFmtId="10" fontId="3" fillId="0" borderId="1" xfId="0" applyNumberFormat="1" applyFont="1" applyBorder="1" applyAlignment="1">
      <alignment vertical="center" wrapText="1"/>
    </xf>
    <xf numFmtId="2" fontId="5" fillId="0" borderId="3" xfId="0" applyNumberFormat="1" applyFont="1" applyBorder="1" applyAlignment="1">
      <alignment horizontal="center" vertical="center" wrapText="1"/>
    </xf>
    <xf numFmtId="10" fontId="5" fillId="0" borderId="1" xfId="0" applyNumberFormat="1" applyFont="1" applyBorder="1" applyAlignment="1">
      <alignment vertical="center" wrapText="1"/>
    </xf>
    <xf numFmtId="9" fontId="5" fillId="0" borderId="1" xfId="1" applyFont="1" applyFill="1" applyBorder="1" applyAlignment="1">
      <alignment vertical="center" wrapText="1"/>
    </xf>
    <xf numFmtId="10" fontId="4" fillId="0" borderId="1" xfId="0" applyNumberFormat="1" applyFont="1" applyBorder="1" applyAlignment="1">
      <alignment horizontal="center"/>
    </xf>
    <xf numFmtId="15" fontId="4" fillId="0" borderId="0" xfId="0" applyNumberFormat="1" applyFont="1" applyAlignment="1">
      <alignment vertical="top" wrapText="1"/>
    </xf>
    <xf numFmtId="2" fontId="5" fillId="0" borderId="1" xfId="0" quotePrefix="1" applyNumberFormat="1" applyFont="1" applyBorder="1" applyAlignment="1">
      <alignment horizontal="right" vertical="top" wrapText="1"/>
    </xf>
    <xf numFmtId="4" fontId="5" fillId="0" borderId="1" xfId="0" applyNumberFormat="1" applyFont="1" applyBorder="1" applyAlignment="1">
      <alignment horizontal="left" vertical="top" wrapText="1"/>
    </xf>
    <xf numFmtId="14" fontId="3" fillId="0" borderId="0" xfId="0" applyNumberFormat="1" applyFont="1" applyAlignment="1">
      <alignment horizontal="left" vertical="top" wrapText="1"/>
    </xf>
    <xf numFmtId="2" fontId="5" fillId="0" borderId="1" xfId="0" applyNumberFormat="1" applyFont="1" applyBorder="1" applyAlignment="1">
      <alignment vertical="top" wrapText="1"/>
    </xf>
    <xf numFmtId="2" fontId="2" fillId="0" borderId="1" xfId="0" quotePrefix="1" applyNumberFormat="1" applyFont="1" applyBorder="1" applyAlignment="1">
      <alignment horizontal="center" vertical="top" wrapText="1"/>
    </xf>
    <xf numFmtId="0" fontId="3" fillId="0" borderId="1" xfId="0" applyFont="1" applyBorder="1" applyAlignment="1">
      <alignment horizontal="center" vertical="center" wrapText="1"/>
    </xf>
    <xf numFmtId="2" fontId="3" fillId="0" borderId="1" xfId="0" applyNumberFormat="1" applyFont="1" applyBorder="1" applyAlignment="1">
      <alignment vertical="center" wrapText="1"/>
    </xf>
    <xf numFmtId="2" fontId="3" fillId="0" borderId="1" xfId="0" applyNumberFormat="1" applyFont="1" applyBorder="1" applyAlignment="1">
      <alignment horizontal="center" vertical="center" wrapText="1"/>
    </xf>
    <xf numFmtId="2" fontId="4" fillId="0" borderId="0" xfId="0" applyNumberFormat="1" applyFont="1" applyAlignment="1">
      <alignment horizontal="center" vertical="top" wrapText="1"/>
    </xf>
    <xf numFmtId="2" fontId="5" fillId="0" borderId="1" xfId="0" quotePrefix="1" applyNumberFormat="1" applyFont="1" applyBorder="1" applyAlignment="1">
      <alignment horizontal="center" vertical="center" wrapText="1"/>
    </xf>
    <xf numFmtId="2" fontId="5" fillId="0" borderId="1" xfId="1" applyNumberFormat="1" applyFont="1" applyFill="1" applyBorder="1" applyAlignment="1">
      <alignment vertical="center" wrapText="1"/>
    </xf>
    <xf numFmtId="9" fontId="5" fillId="0" borderId="1" xfId="1" applyFont="1" applyFill="1" applyBorder="1" applyAlignment="1">
      <alignment horizontal="center" vertical="center" wrapText="1"/>
    </xf>
    <xf numFmtId="0" fontId="4" fillId="0" borderId="1" xfId="0" applyFont="1" applyBorder="1" applyAlignment="1">
      <alignment horizontal="center" vertical="center"/>
    </xf>
    <xf numFmtId="2" fontId="4" fillId="0" borderId="1" xfId="0" quotePrefix="1" applyNumberFormat="1" applyFont="1" applyBorder="1" applyAlignment="1">
      <alignment horizontal="center" vertical="center" wrapText="1"/>
    </xf>
    <xf numFmtId="2" fontId="4" fillId="0" borderId="1" xfId="0" applyNumberFormat="1" applyFont="1" applyBorder="1" applyAlignment="1">
      <alignment horizontal="center" vertical="center"/>
    </xf>
    <xf numFmtId="43" fontId="2" fillId="0" borderId="0" xfId="2" applyFont="1" applyFill="1" applyBorder="1" applyAlignment="1">
      <alignment vertical="top" wrapText="1"/>
    </xf>
    <xf numFmtId="43" fontId="4" fillId="0" borderId="0" xfId="2" applyFont="1" applyFill="1" applyAlignment="1">
      <alignment vertical="top" wrapText="1"/>
    </xf>
    <xf numFmtId="43" fontId="5" fillId="0" borderId="0" xfId="2" applyFont="1" applyFill="1" applyBorder="1" applyAlignment="1">
      <alignment horizontal="center" vertical="top" wrapText="1"/>
    </xf>
    <xf numFmtId="43" fontId="5" fillId="0" borderId="0" xfId="2" applyFont="1" applyFill="1" applyBorder="1" applyAlignment="1">
      <alignment horizontal="left" vertical="top" wrapText="1"/>
    </xf>
    <xf numFmtId="43" fontId="3" fillId="0" borderId="0" xfId="2" applyFont="1" applyFill="1" applyBorder="1" applyAlignment="1">
      <alignment horizontal="left" vertical="top" wrapText="1"/>
    </xf>
    <xf numFmtId="43" fontId="3" fillId="0" borderId="1" xfId="2" applyFont="1" applyFill="1" applyBorder="1" applyAlignment="1">
      <alignment horizontal="center" vertical="top" wrapText="1"/>
    </xf>
    <xf numFmtId="4" fontId="5" fillId="0" borderId="1" xfId="0" applyNumberFormat="1" applyFont="1" applyBorder="1" applyAlignment="1">
      <alignment vertical="top" wrapText="1"/>
    </xf>
    <xf numFmtId="43" fontId="4" fillId="0" borderId="0" xfId="2" applyFont="1" applyFill="1" applyBorder="1" applyAlignment="1">
      <alignment horizontal="center" vertical="top" wrapText="1"/>
    </xf>
    <xf numFmtId="43" fontId="5" fillId="0" borderId="11" xfId="2" applyFont="1" applyFill="1" applyBorder="1" applyAlignment="1">
      <alignment vertical="top" wrapText="1"/>
    </xf>
    <xf numFmtId="43" fontId="3" fillId="0" borderId="0" xfId="2" applyFont="1" applyFill="1" applyBorder="1" applyAlignment="1">
      <alignment vertical="top" wrapText="1"/>
    </xf>
    <xf numFmtId="43" fontId="5" fillId="0" borderId="15" xfId="2" applyFont="1" applyFill="1" applyBorder="1" applyAlignment="1">
      <alignment vertical="top" wrapText="1"/>
    </xf>
    <xf numFmtId="9" fontId="5" fillId="0" borderId="0" xfId="1" applyFont="1" applyFill="1" applyBorder="1" applyAlignment="1">
      <alignment vertical="top" wrapText="1"/>
    </xf>
    <xf numFmtId="2" fontId="5" fillId="0" borderId="0" xfId="0" applyNumberFormat="1" applyFont="1" applyAlignment="1">
      <alignment vertical="top" wrapText="1"/>
    </xf>
    <xf numFmtId="43" fontId="4" fillId="0" borderId="12" xfId="2" applyFont="1" applyFill="1" applyBorder="1" applyAlignment="1">
      <alignment vertical="top" wrapText="1"/>
    </xf>
    <xf numFmtId="0" fontId="18" fillId="0" borderId="0" xfId="0" applyFont="1"/>
    <xf numFmtId="10" fontId="4" fillId="0" borderId="1" xfId="1" applyNumberFormat="1" applyFont="1" applyFill="1" applyBorder="1" applyAlignment="1">
      <alignment horizontal="center" vertical="top" wrapText="1"/>
    </xf>
    <xf numFmtId="10" fontId="2" fillId="0" borderId="1" xfId="1" quotePrefix="1" applyNumberFormat="1" applyFont="1" applyFill="1" applyBorder="1" applyAlignment="1">
      <alignment horizontal="center" vertical="top" wrapText="1"/>
    </xf>
    <xf numFmtId="0" fontId="3" fillId="2" borderId="0" xfId="0" applyFont="1" applyFill="1" applyAlignment="1">
      <alignment horizontal="left" vertical="top" wrapText="1"/>
    </xf>
    <xf numFmtId="0" fontId="4" fillId="0" borderId="0" xfId="0" applyFont="1" applyAlignment="1">
      <alignment horizontal="center"/>
    </xf>
    <xf numFmtId="0" fontId="4" fillId="0" borderId="0" xfId="0" applyFont="1" applyAlignment="1">
      <alignment wrapText="1"/>
    </xf>
    <xf numFmtId="0" fontId="4" fillId="3" borderId="0" xfId="0" applyFont="1" applyFill="1" applyAlignment="1">
      <alignment wrapText="1"/>
    </xf>
    <xf numFmtId="0" fontId="11" fillId="0" borderId="1" xfId="0" applyFont="1" applyBorder="1" applyAlignment="1">
      <alignment vertical="top" wrapText="1"/>
    </xf>
    <xf numFmtId="0" fontId="11" fillId="0" borderId="3" xfId="0" applyFont="1" applyBorder="1" applyAlignment="1">
      <alignment vertical="top" wrapText="1"/>
    </xf>
    <xf numFmtId="0" fontId="3" fillId="0" borderId="18" xfId="0" applyFont="1" applyBorder="1" applyAlignment="1">
      <alignment vertical="top" wrapText="1"/>
    </xf>
    <xf numFmtId="43" fontId="4" fillId="0" borderId="0" xfId="2" applyFont="1" applyFill="1" applyBorder="1" applyAlignment="1">
      <alignment vertical="top" wrapText="1"/>
    </xf>
    <xf numFmtId="0" fontId="5" fillId="0" borderId="0" xfId="0" applyFont="1" applyAlignment="1">
      <alignment vertical="center" wrapText="1"/>
    </xf>
    <xf numFmtId="0" fontId="2" fillId="0" borderId="0" xfId="0" applyFont="1" applyAlignment="1">
      <alignment horizontal="left" vertical="top" wrapText="1"/>
    </xf>
    <xf numFmtId="0" fontId="7" fillId="0" borderId="0" xfId="0" applyFont="1" applyAlignment="1">
      <alignment horizontal="left" vertical="top" wrapText="1"/>
    </xf>
    <xf numFmtId="0" fontId="2" fillId="0" borderId="19" xfId="0" applyFont="1" applyBorder="1" applyAlignment="1">
      <alignment vertical="top" wrapText="1"/>
    </xf>
    <xf numFmtId="0" fontId="5" fillId="0" borderId="17" xfId="0" applyFont="1" applyBorder="1" applyAlignment="1">
      <alignment vertical="center" wrapText="1"/>
    </xf>
    <xf numFmtId="0" fontId="5" fillId="0" borderId="20" xfId="0" applyFont="1" applyBorder="1" applyAlignment="1">
      <alignment vertical="center" wrapText="1"/>
    </xf>
    <xf numFmtId="0" fontId="3" fillId="2" borderId="1" xfId="0" applyFont="1" applyFill="1" applyBorder="1" applyAlignment="1">
      <alignment horizontal="center" vertical="top" wrapText="1"/>
    </xf>
    <xf numFmtId="0" fontId="5" fillId="2" borderId="0" xfId="0" applyFont="1" applyFill="1" applyAlignment="1">
      <alignment vertical="top" wrapText="1"/>
    </xf>
    <xf numFmtId="2" fontId="5" fillId="2" borderId="0" xfId="0" applyNumberFormat="1" applyFont="1" applyFill="1" applyAlignment="1">
      <alignment vertical="top" wrapText="1"/>
    </xf>
    <xf numFmtId="10" fontId="5" fillId="2" borderId="0" xfId="1" applyNumberFormat="1" applyFont="1" applyFill="1" applyBorder="1" applyAlignment="1">
      <alignment vertical="top" wrapText="1"/>
    </xf>
    <xf numFmtId="4" fontId="0" fillId="2" borderId="0" xfId="0" applyNumberFormat="1" applyFill="1"/>
    <xf numFmtId="164" fontId="5" fillId="2" borderId="0" xfId="1" applyNumberFormat="1" applyFont="1" applyFill="1" applyBorder="1" applyAlignment="1">
      <alignment vertical="top" wrapText="1"/>
    </xf>
    <xf numFmtId="9" fontId="4" fillId="0" borderId="1" xfId="1" applyFont="1" applyFill="1" applyBorder="1" applyAlignment="1">
      <alignment horizontal="center" vertical="top" wrapText="1"/>
    </xf>
    <xf numFmtId="9" fontId="2" fillId="0" borderId="1" xfId="1" quotePrefix="1" applyFont="1" applyFill="1" applyBorder="1" applyAlignment="1">
      <alignment horizontal="center" vertical="top" wrapText="1"/>
    </xf>
    <xf numFmtId="0" fontId="2" fillId="0" borderId="1" xfId="0" applyFont="1" applyBorder="1" applyAlignment="1">
      <alignment horizontal="center"/>
    </xf>
    <xf numFmtId="0" fontId="4" fillId="0" borderId="1" xfId="0" applyFont="1" applyBorder="1" applyAlignment="1">
      <alignment wrapText="1"/>
    </xf>
    <xf numFmtId="14" fontId="0" fillId="0" borderId="0" xfId="0" applyNumberFormat="1"/>
    <xf numFmtId="43" fontId="9" fillId="0" borderId="1" xfId="2" applyFont="1" applyFill="1" applyBorder="1" applyAlignment="1">
      <alignment horizontal="center" vertical="center" wrapText="1"/>
    </xf>
    <xf numFmtId="14" fontId="4" fillId="0" borderId="0" xfId="0" applyNumberFormat="1" applyFont="1" applyAlignment="1">
      <alignment vertical="top" wrapText="1"/>
    </xf>
    <xf numFmtId="164" fontId="5" fillId="0" borderId="1" xfId="0" applyNumberFormat="1" applyFont="1" applyBorder="1" applyAlignment="1">
      <alignment vertical="center" wrapText="1"/>
    </xf>
    <xf numFmtId="4" fontId="4" fillId="0" borderId="1" xfId="0" applyNumberFormat="1" applyFont="1" applyBorder="1"/>
    <xf numFmtId="2" fontId="2" fillId="2" borderId="1" xfId="0" quotePrefix="1" applyNumberFormat="1" applyFont="1" applyFill="1" applyBorder="1" applyAlignment="1">
      <alignment horizontal="center" vertical="top" wrapText="1"/>
    </xf>
    <xf numFmtId="14" fontId="3" fillId="0" borderId="0" xfId="2" applyNumberFormat="1" applyFont="1" applyFill="1" applyBorder="1" applyAlignment="1">
      <alignment horizontal="left" vertical="top" wrapText="1"/>
    </xf>
    <xf numFmtId="2" fontId="4" fillId="0" borderId="0" xfId="0" applyNumberFormat="1" applyFont="1" applyAlignment="1">
      <alignment vertical="top" wrapText="1"/>
    </xf>
    <xf numFmtId="2" fontId="0" fillId="0" borderId="0" xfId="0" applyNumberFormat="1"/>
    <xf numFmtId="3" fontId="5" fillId="0" borderId="0" xfId="0" applyNumberFormat="1" applyFont="1" applyAlignment="1">
      <alignment horizontal="left" vertical="top" wrapText="1"/>
    </xf>
    <xf numFmtId="0" fontId="4" fillId="0" borderId="0" xfId="0" applyFont="1" applyAlignment="1">
      <alignment horizontal="left" vertical="top"/>
    </xf>
    <xf numFmtId="0" fontId="0" fillId="0" borderId="0" xfId="0" applyAlignment="1">
      <alignment wrapText="1"/>
    </xf>
    <xf numFmtId="0" fontId="3" fillId="0" borderId="21" xfId="0" applyFont="1" applyBorder="1" applyAlignment="1">
      <alignment horizontal="center" vertical="top" wrapText="1"/>
    </xf>
    <xf numFmtId="0" fontId="9" fillId="0" borderId="0" xfId="0" applyFont="1" applyAlignment="1">
      <alignment horizontal="center" vertical="center" wrapText="1"/>
    </xf>
    <xf numFmtId="0" fontId="3" fillId="0" borderId="22" xfId="0" applyFont="1" applyBorder="1" applyAlignment="1">
      <alignment horizontal="center" vertical="top" wrapText="1"/>
    </xf>
    <xf numFmtId="43" fontId="5" fillId="0" borderId="1" xfId="2" applyFont="1" applyFill="1" applyBorder="1" applyAlignment="1">
      <alignment vertical="center" wrapText="1"/>
    </xf>
    <xf numFmtId="2" fontId="2" fillId="0" borderId="1" xfId="0" quotePrefix="1" applyNumberFormat="1" applyFont="1" applyBorder="1" applyAlignment="1">
      <alignment horizontal="center" vertical="center" wrapText="1"/>
    </xf>
    <xf numFmtId="10" fontId="4" fillId="0" borderId="1" xfId="0" applyNumberFormat="1" applyFont="1" applyBorder="1" applyAlignment="1">
      <alignment horizontal="center" vertical="center"/>
    </xf>
    <xf numFmtId="0" fontId="18" fillId="0" borderId="0" xfId="0" applyFont="1" applyAlignment="1">
      <alignment wrapText="1"/>
    </xf>
    <xf numFmtId="14" fontId="3" fillId="0" borderId="0" xfId="0" applyNumberFormat="1" applyFont="1" applyAlignment="1">
      <alignment vertical="top" wrapText="1"/>
    </xf>
    <xf numFmtId="0" fontId="19" fillId="0" borderId="1" xfId="0" applyFont="1" applyBorder="1" applyAlignment="1">
      <alignment horizontal="center"/>
    </xf>
    <xf numFmtId="2" fontId="5" fillId="0" borderId="1" xfId="0" quotePrefix="1" applyNumberFormat="1" applyFont="1" applyBorder="1" applyAlignment="1">
      <alignment horizontal="center" vertical="top" wrapText="1"/>
    </xf>
    <xf numFmtId="0" fontId="19" fillId="0" borderId="1" xfId="0" applyFont="1" applyBorder="1" applyAlignment="1">
      <alignment horizontal="center" vertical="top"/>
    </xf>
    <xf numFmtId="0" fontId="0" fillId="0" borderId="0" xfId="0" applyAlignment="1">
      <alignment horizontal="center" vertical="top"/>
    </xf>
    <xf numFmtId="4" fontId="4" fillId="0" borderId="1" xfId="0" applyNumberFormat="1" applyFont="1" applyBorder="1" applyAlignment="1">
      <alignment horizontal="center" vertical="center"/>
    </xf>
    <xf numFmtId="2" fontId="5" fillId="2" borderId="1" xfId="0" quotePrefix="1" applyNumberFormat="1" applyFont="1" applyFill="1" applyBorder="1" applyAlignment="1">
      <alignment horizontal="center" vertical="top" wrapText="1"/>
    </xf>
    <xf numFmtId="0" fontId="10" fillId="0" borderId="0" xfId="0" applyFont="1" applyAlignment="1">
      <alignment horizontal="center"/>
    </xf>
    <xf numFmtId="4" fontId="4" fillId="0" borderId="1" xfId="0" applyNumberFormat="1" applyFont="1" applyBorder="1" applyAlignment="1">
      <alignment horizontal="center" vertical="top"/>
    </xf>
    <xf numFmtId="0" fontId="4" fillId="0" borderId="21" xfId="0" applyFont="1" applyBorder="1" applyAlignment="1">
      <alignment vertical="top" wrapText="1"/>
    </xf>
    <xf numFmtId="14" fontId="4" fillId="0" borderId="0" xfId="0" applyNumberFormat="1" applyFont="1"/>
    <xf numFmtId="0" fontId="15" fillId="0" borderId="21" xfId="0" applyFont="1" applyBorder="1" applyAlignment="1">
      <alignment vertical="top" wrapText="1"/>
    </xf>
    <xf numFmtId="43" fontId="5" fillId="0" borderId="1" xfId="2" applyFont="1" applyFill="1" applyBorder="1" applyAlignment="1">
      <alignment vertical="top" wrapText="1"/>
    </xf>
    <xf numFmtId="10" fontId="5"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43" fontId="5" fillId="0" borderId="1" xfId="2" applyFont="1" applyFill="1" applyBorder="1" applyAlignment="1">
      <alignment horizontal="center" vertical="center" wrapText="1"/>
    </xf>
    <xf numFmtId="43" fontId="5" fillId="0" borderId="16" xfId="2" applyFont="1" applyFill="1" applyBorder="1" applyAlignment="1">
      <alignment vertical="top" wrapText="1"/>
    </xf>
    <xf numFmtId="2" fontId="4" fillId="0" borderId="1" xfId="0" applyNumberFormat="1" applyFont="1" applyBorder="1" applyAlignment="1">
      <alignment vertical="center" wrapText="1"/>
    </xf>
    <xf numFmtId="2" fontId="4" fillId="0" borderId="1" xfId="1" applyNumberFormat="1" applyFont="1" applyFill="1" applyBorder="1" applyAlignment="1">
      <alignment vertical="center" wrapText="1"/>
    </xf>
    <xf numFmtId="10" fontId="4" fillId="0" borderId="1" xfId="1" applyNumberFormat="1" applyFont="1" applyFill="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horizontal="center" vertical="center" wrapText="1"/>
    </xf>
    <xf numFmtId="10" fontId="3" fillId="0" borderId="1" xfId="0" applyNumberFormat="1" applyFont="1" applyBorder="1" applyAlignment="1">
      <alignment horizontal="center" vertical="center" wrapText="1"/>
    </xf>
    <xf numFmtId="2" fontId="3" fillId="0" borderId="1" xfId="0" quotePrefix="1" applyNumberFormat="1" applyFont="1" applyBorder="1" applyAlignment="1">
      <alignment horizontal="center" vertical="top" wrapText="1"/>
    </xf>
    <xf numFmtId="0" fontId="10" fillId="0" borderId="1" xfId="0" applyFont="1" applyBorder="1" applyAlignment="1">
      <alignment horizontal="center"/>
    </xf>
    <xf numFmtId="2" fontId="10" fillId="0" borderId="1" xfId="0" applyNumberFormat="1" applyFont="1" applyBorder="1" applyAlignment="1">
      <alignment horizontal="center"/>
    </xf>
    <xf numFmtId="0" fontId="4" fillId="0" borderId="18" xfId="0" applyFont="1" applyBorder="1" applyAlignment="1">
      <alignment wrapText="1"/>
    </xf>
    <xf numFmtId="0" fontId="5" fillId="0" borderId="23" xfId="0" applyFont="1" applyBorder="1" applyAlignment="1">
      <alignment vertical="top" wrapText="1"/>
    </xf>
    <xf numFmtId="43" fontId="4" fillId="0" borderId="1" xfId="2" applyFont="1" applyFill="1" applyBorder="1" applyAlignment="1">
      <alignment horizontal="center" vertical="center" wrapText="1"/>
    </xf>
    <xf numFmtId="43" fontId="5" fillId="0" borderId="0" xfId="2" applyFont="1" applyFill="1" applyBorder="1" applyAlignment="1">
      <alignment vertical="top" wrapText="1"/>
    </xf>
    <xf numFmtId="167" fontId="2" fillId="0" borderId="1" xfId="0" quotePrefix="1" applyNumberFormat="1" applyFont="1" applyBorder="1" applyAlignment="1">
      <alignment horizontal="center" vertical="center" wrapText="1"/>
    </xf>
    <xf numFmtId="10" fontId="4" fillId="0" borderId="1" xfId="1" applyNumberFormat="1" applyFont="1" applyBorder="1" applyAlignment="1">
      <alignment horizontal="center" vertical="center"/>
    </xf>
    <xf numFmtId="10" fontId="2" fillId="0" borderId="1" xfId="1" quotePrefix="1" applyNumberFormat="1" applyFont="1" applyFill="1" applyBorder="1" applyAlignment="1">
      <alignment horizontal="center" vertical="center" wrapText="1"/>
    </xf>
    <xf numFmtId="0" fontId="20" fillId="0" borderId="0" xfId="0" applyFont="1" applyAlignment="1">
      <alignment vertical="top" wrapText="1"/>
    </xf>
    <xf numFmtId="0" fontId="2" fillId="0" borderId="1" xfId="1" quotePrefix="1" applyNumberFormat="1" applyFont="1" applyFill="1" applyBorder="1" applyAlignment="1">
      <alignment horizontal="center" vertical="center" wrapText="1"/>
    </xf>
    <xf numFmtId="0" fontId="4" fillId="0" borderId="0" xfId="0" applyFont="1" applyAlignment="1">
      <alignment vertical="top"/>
    </xf>
    <xf numFmtId="0" fontId="4" fillId="2" borderId="1" xfId="0" applyFont="1" applyFill="1" applyBorder="1" applyAlignment="1">
      <alignment vertical="top" wrapText="1"/>
    </xf>
    <xf numFmtId="2" fontId="4" fillId="2" borderId="1" xfId="0" applyNumberFormat="1" applyFont="1" applyFill="1" applyBorder="1" applyAlignment="1">
      <alignment horizontal="center"/>
    </xf>
    <xf numFmtId="10" fontId="4" fillId="0" borderId="1" xfId="0" quotePrefix="1" applyNumberFormat="1" applyFont="1" applyBorder="1" applyAlignment="1">
      <alignment horizontal="center"/>
    </xf>
    <xf numFmtId="10" fontId="4" fillId="2" borderId="1" xfId="0" applyNumberFormat="1" applyFont="1" applyFill="1" applyBorder="1" applyAlignment="1">
      <alignment horizontal="center"/>
    </xf>
    <xf numFmtId="0" fontId="4" fillId="0" borderId="24" xfId="0" applyFont="1" applyBorder="1" applyAlignment="1">
      <alignment vertical="top" wrapText="1"/>
    </xf>
    <xf numFmtId="0" fontId="2" fillId="0" borderId="1" xfId="0" applyFont="1" applyBorder="1" applyAlignment="1">
      <alignment wrapText="1"/>
    </xf>
    <xf numFmtId="10" fontId="5" fillId="0" borderId="1" xfId="1" quotePrefix="1" applyNumberFormat="1" applyFont="1" applyFill="1" applyBorder="1" applyAlignment="1">
      <alignment horizontal="center" vertical="top" wrapText="1"/>
    </xf>
    <xf numFmtId="2" fontId="4" fillId="0" borderId="0" xfId="0" applyNumberFormat="1" applyFont="1"/>
    <xf numFmtId="0" fontId="5" fillId="0" borderId="18" xfId="0" applyFont="1" applyBorder="1" applyAlignment="1">
      <alignment vertical="top" wrapText="1"/>
    </xf>
    <xf numFmtId="0" fontId="20" fillId="0" borderId="0" xfId="0" applyFont="1" applyAlignment="1">
      <alignment vertical="top"/>
    </xf>
    <xf numFmtId="0" fontId="23" fillId="0" borderId="0" xfId="0" applyFont="1" applyAlignment="1">
      <alignment vertical="top"/>
    </xf>
    <xf numFmtId="0" fontId="3" fillId="0" borderId="1" xfId="0" applyFont="1" applyBorder="1" applyAlignment="1">
      <alignment horizontal="left" vertical="top" wrapText="1"/>
    </xf>
    <xf numFmtId="0" fontId="5" fillId="0" borderId="1" xfId="0" applyFont="1" applyBorder="1" applyAlignment="1">
      <alignment horizontal="left" vertical="top" wrapText="1"/>
    </xf>
    <xf numFmtId="0" fontId="11" fillId="0" borderId="1" xfId="0" applyFont="1" applyBorder="1" applyAlignment="1">
      <alignment horizontal="center" vertical="top" wrapText="1"/>
    </xf>
    <xf numFmtId="0" fontId="2" fillId="0" borderId="9" xfId="0" applyFont="1" applyBorder="1" applyAlignment="1">
      <alignment horizontal="center" vertical="top" wrapText="1"/>
    </xf>
    <xf numFmtId="0" fontId="3" fillId="0" borderId="1" xfId="0" applyFont="1" applyBorder="1" applyAlignment="1">
      <alignment horizontal="center" vertical="top" wrapText="1"/>
    </xf>
    <xf numFmtId="0" fontId="3" fillId="0" borderId="18" xfId="0" applyFont="1" applyBorder="1" applyAlignment="1">
      <alignment horizontal="left" vertical="top" wrapText="1"/>
    </xf>
    <xf numFmtId="0" fontId="15" fillId="0" borderId="0" xfId="0" applyFont="1" applyAlignment="1">
      <alignment horizontal="center" vertical="top" wrapText="1"/>
    </xf>
    <xf numFmtId="0" fontId="4" fillId="0" borderId="0" xfId="0" applyFont="1" applyAlignment="1">
      <alignment horizontal="center" vertical="top" wrapText="1"/>
    </xf>
    <xf numFmtId="2" fontId="5"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0" fontId="3" fillId="0" borderId="0" xfId="0" applyFont="1" applyAlignment="1">
      <alignment horizontal="center" vertical="top" wrapText="1"/>
    </xf>
    <xf numFmtId="0" fontId="4" fillId="0" borderId="1" xfId="0" applyFont="1" applyBorder="1" applyAlignment="1">
      <alignment horizontal="center" vertical="top" wrapText="1"/>
    </xf>
    <xf numFmtId="0" fontId="2" fillId="0" borderId="1" xfId="0" applyFont="1" applyBorder="1" applyAlignment="1">
      <alignment horizontal="center" vertical="top" wrapText="1"/>
    </xf>
    <xf numFmtId="0" fontId="9" fillId="0" borderId="1" xfId="0" applyFont="1" applyBorder="1" applyAlignment="1">
      <alignment horizontal="center" vertical="center" wrapText="1"/>
    </xf>
    <xf numFmtId="0" fontId="4" fillId="0" borderId="0" xfId="0" applyFont="1" applyAlignment="1">
      <alignment horizontal="left" vertical="top" wrapText="1"/>
    </xf>
    <xf numFmtId="43" fontId="9" fillId="0" borderId="1" xfId="2" applyFont="1" applyFill="1" applyBorder="1" applyAlignment="1">
      <alignment horizontal="center" vertical="top" wrapText="1"/>
    </xf>
    <xf numFmtId="0" fontId="3" fillId="0" borderId="0" xfId="0" applyFont="1" applyAlignment="1">
      <alignment horizontal="left" vertical="top" wrapText="1"/>
    </xf>
    <xf numFmtId="0" fontId="2" fillId="0" borderId="0" xfId="0" applyFont="1" applyAlignment="1">
      <alignment horizontal="center" vertical="top" wrapText="1"/>
    </xf>
    <xf numFmtId="2" fontId="5" fillId="0" borderId="1" xfId="0" quotePrefix="1" applyNumberFormat="1" applyFont="1" applyFill="1" applyBorder="1" applyAlignment="1">
      <alignment horizontal="center" vertical="top" wrapText="1"/>
    </xf>
    <xf numFmtId="2" fontId="5" fillId="0" borderId="0" xfId="0" applyNumberFormat="1" applyFont="1" applyAlignment="1">
      <alignment horizontal="left" vertical="top" wrapText="1"/>
    </xf>
    <xf numFmtId="0" fontId="3" fillId="0" borderId="10" xfId="0" applyFont="1" applyBorder="1" applyAlignment="1">
      <alignment horizontal="center" vertical="top" wrapText="1"/>
    </xf>
    <xf numFmtId="0" fontId="17" fillId="0" borderId="1" xfId="0" applyFont="1" applyBorder="1" applyAlignment="1">
      <alignment horizontal="left" vertical="top" wrapText="1"/>
    </xf>
    <xf numFmtId="0" fontId="3" fillId="0" borderId="21" xfId="0" applyFont="1" applyFill="1" applyBorder="1" applyAlignment="1">
      <alignment horizontal="left" vertical="top" wrapText="1"/>
    </xf>
    <xf numFmtId="0" fontId="0" fillId="0" borderId="1" xfId="0" applyFill="1" applyBorder="1" applyAlignment="1">
      <alignment horizontal="left" vertical="top" wrapText="1"/>
    </xf>
    <xf numFmtId="0" fontId="3" fillId="0" borderId="1" xfId="0" applyFont="1" applyBorder="1" applyAlignment="1">
      <alignment horizontal="left" vertical="top" wrapText="1"/>
    </xf>
    <xf numFmtId="2" fontId="4"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0" fontId="11" fillId="0" borderId="1" xfId="0" applyFont="1" applyBorder="1" applyAlignment="1">
      <alignment horizontal="center" vertical="top" wrapText="1"/>
    </xf>
    <xf numFmtId="0" fontId="2" fillId="0" borderId="9" xfId="0" applyFont="1" applyBorder="1" applyAlignment="1">
      <alignment horizontal="center" vertical="top" wrapText="1"/>
    </xf>
    <xf numFmtId="0" fontId="3" fillId="0" borderId="1" xfId="0" applyFont="1" applyBorder="1" applyAlignment="1">
      <alignment horizontal="center" vertical="top" wrapText="1"/>
    </xf>
    <xf numFmtId="0" fontId="3" fillId="0" borderId="18" xfId="0" applyFont="1" applyBorder="1" applyAlignment="1">
      <alignment horizontal="left" vertical="top" wrapText="1"/>
    </xf>
    <xf numFmtId="0" fontId="15" fillId="0" borderId="0" xfId="0" applyFont="1" applyAlignment="1">
      <alignment horizontal="center" vertical="top" wrapText="1"/>
    </xf>
    <xf numFmtId="0" fontId="4" fillId="0" borderId="0" xfId="0" applyFont="1" applyAlignment="1">
      <alignment horizontal="center" vertical="top" wrapText="1"/>
    </xf>
    <xf numFmtId="2" fontId="5"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4" fillId="0" borderId="1" xfId="0" applyFont="1" applyBorder="1" applyAlignment="1">
      <alignment horizontal="left" vertical="top" wrapText="1"/>
    </xf>
    <xf numFmtId="0" fontId="3" fillId="0" borderId="0" xfId="0" applyFont="1" applyAlignment="1">
      <alignment horizontal="center" vertical="top" wrapText="1"/>
    </xf>
    <xf numFmtId="0" fontId="9" fillId="0" borderId="1" xfId="0" applyFont="1" applyBorder="1" applyAlignment="1">
      <alignment horizontal="center" vertical="top" wrapText="1"/>
    </xf>
    <xf numFmtId="0" fontId="16" fillId="0" borderId="1" xfId="0" applyFont="1" applyBorder="1" applyAlignment="1">
      <alignment horizontal="center" vertical="center" wrapText="1"/>
    </xf>
    <xf numFmtId="0" fontId="2" fillId="0" borderId="1" xfId="0" applyFont="1" applyBorder="1" applyAlignment="1">
      <alignment horizontal="center" vertical="top" wrapText="1"/>
    </xf>
    <xf numFmtId="0" fontId="9" fillId="0" borderId="1" xfId="0" applyFont="1" applyBorder="1" applyAlignment="1">
      <alignment horizontal="center" vertical="center" wrapText="1"/>
    </xf>
    <xf numFmtId="0" fontId="4" fillId="0" borderId="0" xfId="0" applyFont="1" applyAlignment="1">
      <alignment horizontal="left" vertical="top" wrapText="1"/>
    </xf>
    <xf numFmtId="43" fontId="9" fillId="0" borderId="1" xfId="2" applyFont="1" applyFill="1" applyBorder="1" applyAlignment="1">
      <alignment horizontal="center" vertical="top" wrapText="1"/>
    </xf>
    <xf numFmtId="0" fontId="3" fillId="0" borderId="0" xfId="0" applyFont="1" applyAlignment="1">
      <alignment horizontal="left" vertical="top" wrapText="1"/>
    </xf>
    <xf numFmtId="0" fontId="2" fillId="0" borderId="0" xfId="0" applyFont="1" applyAlignment="1">
      <alignment horizontal="center" vertical="top" wrapText="1"/>
    </xf>
    <xf numFmtId="0" fontId="5" fillId="0" borderId="0" xfId="0" applyFont="1" applyAlignment="1">
      <alignment horizontal="center" vertical="top" wrapText="1"/>
    </xf>
    <xf numFmtId="0" fontId="2"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10" fontId="5" fillId="0" borderId="1" xfId="0" quotePrefix="1" applyNumberFormat="1" applyFont="1" applyBorder="1" applyAlignment="1">
      <alignment horizontal="center" vertical="top" wrapText="1"/>
    </xf>
    <xf numFmtId="10" fontId="5" fillId="0" borderId="1" xfId="1" quotePrefix="1" applyNumberFormat="1" applyFont="1" applyBorder="1" applyAlignment="1">
      <alignment horizontal="center" vertical="top" wrapText="1"/>
    </xf>
    <xf numFmtId="0" fontId="4" fillId="0" borderId="1" xfId="0" applyFont="1" applyBorder="1" applyAlignment="1">
      <alignment horizontal="justify" vertical="top" wrapText="1"/>
    </xf>
    <xf numFmtId="0" fontId="16" fillId="0" borderId="1" xfId="0" applyFont="1" applyBorder="1" applyAlignment="1">
      <alignment horizontal="justify" vertical="center" wrapText="1"/>
    </xf>
    <xf numFmtId="0" fontId="2" fillId="0" borderId="9" xfId="0" applyFont="1" applyFill="1" applyBorder="1" applyAlignment="1">
      <alignment horizontal="center" vertical="top"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4" fillId="0" borderId="9" xfId="0" applyFont="1" applyFill="1" applyBorder="1" applyAlignment="1">
      <alignment vertical="top" wrapText="1"/>
    </xf>
    <xf numFmtId="0" fontId="5" fillId="0" borderId="14" xfId="0" applyFont="1" applyFill="1" applyBorder="1" applyAlignment="1">
      <alignment vertical="top" wrapText="1"/>
    </xf>
    <xf numFmtId="0" fontId="5" fillId="0" borderId="11" xfId="0" applyFont="1" applyFill="1" applyBorder="1" applyAlignment="1">
      <alignment vertical="top" wrapText="1"/>
    </xf>
    <xf numFmtId="0" fontId="5" fillId="0" borderId="1" xfId="0" applyFont="1" applyFill="1" applyBorder="1" applyAlignment="1">
      <alignment vertical="center" wrapText="1"/>
    </xf>
    <xf numFmtId="2" fontId="5" fillId="0" borderId="1" xfId="0" applyNumberFormat="1" applyFont="1" applyFill="1" applyBorder="1" applyAlignment="1">
      <alignment vertical="center" wrapText="1"/>
    </xf>
    <xf numFmtId="0" fontId="3" fillId="0" borderId="18"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2" fontId="5" fillId="0" borderId="1" xfId="0" applyNumberFormat="1" applyFont="1" applyFill="1" applyBorder="1" applyAlignment="1">
      <alignment vertical="top" wrapText="1"/>
    </xf>
    <xf numFmtId="43" fontId="5" fillId="0" borderId="1" xfId="2" applyFont="1" applyFill="1" applyBorder="1" applyAlignment="1">
      <alignment horizontal="left" vertical="top" wrapText="1"/>
    </xf>
    <xf numFmtId="43" fontId="0" fillId="0" borderId="0" xfId="2" applyFont="1" applyFill="1"/>
    <xf numFmtId="2" fontId="4" fillId="0" borderId="1" xfId="0" applyNumberFormat="1" applyFont="1" applyFill="1" applyBorder="1" applyAlignment="1">
      <alignment horizontal="center" vertical="top" wrapText="1"/>
    </xf>
    <xf numFmtId="2" fontId="2" fillId="0" borderId="1" xfId="0" quotePrefix="1" applyNumberFormat="1" applyFont="1" applyFill="1" applyBorder="1" applyAlignment="1">
      <alignment horizontal="center" vertical="top" wrapText="1"/>
    </xf>
    <xf numFmtId="10" fontId="4" fillId="0" borderId="1" xfId="0" applyNumberFormat="1" applyFont="1" applyFill="1" applyBorder="1" applyAlignment="1">
      <alignment horizontal="center"/>
    </xf>
    <xf numFmtId="43" fontId="5" fillId="0" borderId="1" xfId="2" applyFont="1" applyBorder="1" applyAlignment="1">
      <alignment horizontal="left" vertical="top" wrapText="1"/>
    </xf>
    <xf numFmtId="2" fontId="4" fillId="0" borderId="1" xfId="0" applyNumberFormat="1" applyFont="1" applyFill="1" applyBorder="1" applyAlignment="1">
      <alignment horizontal="center"/>
    </xf>
    <xf numFmtId="2" fontId="5" fillId="0" borderId="1" xfId="0" applyNumberFormat="1" applyFont="1" applyFill="1" applyBorder="1" applyAlignment="1">
      <alignment horizontal="right" vertical="top" wrapText="1"/>
    </xf>
    <xf numFmtId="43" fontId="5" fillId="0" borderId="1" xfId="2" applyFont="1" applyBorder="1" applyAlignment="1">
      <alignment vertical="center" wrapText="1"/>
    </xf>
    <xf numFmtId="0" fontId="5" fillId="0" borderId="25" xfId="0" applyFont="1" applyBorder="1" applyAlignment="1">
      <alignment vertical="top" wrapText="1"/>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2" fontId="4"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0" fontId="11" fillId="0" borderId="1" xfId="0" applyFont="1" applyBorder="1" applyAlignment="1">
      <alignment horizontal="center" vertical="top" wrapText="1"/>
    </xf>
    <xf numFmtId="0" fontId="2" fillId="0" borderId="9" xfId="0" applyFont="1" applyBorder="1" applyAlignment="1">
      <alignment horizontal="center" vertical="top" wrapText="1"/>
    </xf>
    <xf numFmtId="0" fontId="3" fillId="0" borderId="1" xfId="0" applyFont="1" applyBorder="1" applyAlignment="1">
      <alignment horizontal="center" vertical="top" wrapText="1"/>
    </xf>
    <xf numFmtId="0" fontId="3" fillId="0" borderId="18" xfId="0" applyFont="1" applyBorder="1" applyAlignment="1">
      <alignment horizontal="left" vertical="top" wrapText="1"/>
    </xf>
    <xf numFmtId="0" fontId="15" fillId="0" borderId="0" xfId="0" applyFont="1" applyAlignment="1">
      <alignment horizontal="center" vertical="top" wrapText="1"/>
    </xf>
    <xf numFmtId="0" fontId="4" fillId="0" borderId="0" xfId="0" applyFont="1" applyAlignment="1">
      <alignment horizontal="center" vertical="top" wrapText="1"/>
    </xf>
    <xf numFmtId="0" fontId="11" fillId="0" borderId="3" xfId="0" applyFont="1" applyBorder="1" applyAlignment="1">
      <alignment horizontal="center" vertical="top" wrapText="1"/>
    </xf>
    <xf numFmtId="0" fontId="4" fillId="0" borderId="1" xfId="0" applyFont="1" applyBorder="1" applyAlignment="1">
      <alignment vertical="top" wrapText="1"/>
    </xf>
    <xf numFmtId="2" fontId="4" fillId="0" borderId="18" xfId="0" applyNumberFormat="1" applyFont="1" applyBorder="1" applyAlignment="1">
      <alignment horizontal="left" wrapText="1"/>
    </xf>
    <xf numFmtId="2" fontId="4" fillId="0" borderId="24" xfId="0" applyNumberFormat="1" applyFont="1" applyBorder="1" applyAlignment="1">
      <alignment horizontal="left" wrapText="1"/>
    </xf>
    <xf numFmtId="2" fontId="4" fillId="0" borderId="9" xfId="0" applyNumberFormat="1" applyFont="1" applyBorder="1" applyAlignment="1">
      <alignment horizontal="left" wrapText="1"/>
    </xf>
    <xf numFmtId="2" fontId="5"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4" fillId="0" borderId="1" xfId="0" applyFont="1" applyBorder="1" applyAlignment="1">
      <alignment horizontal="left" vertical="top" wrapText="1"/>
    </xf>
    <xf numFmtId="0" fontId="3" fillId="0" borderId="0" xfId="0" applyFont="1" applyAlignment="1">
      <alignment horizontal="center" vertical="top" wrapText="1"/>
    </xf>
    <xf numFmtId="0" fontId="4" fillId="0" borderId="1" xfId="0" applyFont="1" applyBorder="1" applyAlignment="1">
      <alignment horizontal="center" vertical="top" wrapText="1"/>
    </xf>
    <xf numFmtId="0" fontId="9" fillId="0" borderId="1" xfId="0" applyFont="1" applyBorder="1" applyAlignment="1">
      <alignment horizontal="center" vertical="top" wrapText="1"/>
    </xf>
    <xf numFmtId="0" fontId="2" fillId="0" borderId="1" xfId="0" applyFont="1" applyBorder="1" applyAlignment="1">
      <alignment horizontal="center" vertical="top" wrapText="1"/>
    </xf>
    <xf numFmtId="0" fontId="9" fillId="0" borderId="1" xfId="0" applyFont="1" applyBorder="1" applyAlignment="1">
      <alignment horizontal="center" vertical="center" wrapText="1"/>
    </xf>
    <xf numFmtId="0" fontId="11" fillId="0" borderId="6" xfId="0" applyFont="1" applyBorder="1" applyAlignment="1">
      <alignment horizontal="center" vertical="top" wrapText="1"/>
    </xf>
    <xf numFmtId="0" fontId="4" fillId="0" borderId="0" xfId="0" applyFont="1" applyAlignment="1">
      <alignment horizontal="left" vertical="top" wrapText="1"/>
    </xf>
    <xf numFmtId="43" fontId="9" fillId="0" borderId="1" xfId="2" applyFont="1" applyFill="1" applyBorder="1" applyAlignment="1">
      <alignment horizontal="center" vertical="top" wrapText="1"/>
    </xf>
    <xf numFmtId="0" fontId="3" fillId="0" borderId="0" xfId="0" applyFont="1" applyAlignment="1">
      <alignment horizontal="left" vertical="top" wrapText="1"/>
    </xf>
    <xf numFmtId="0" fontId="2" fillId="0" borderId="0" xfId="0" applyFont="1" applyAlignment="1">
      <alignment horizontal="center" vertical="top" wrapText="1"/>
    </xf>
    <xf numFmtId="0" fontId="5" fillId="0" borderId="0" xfId="0" applyFont="1" applyAlignment="1">
      <alignment horizontal="center" vertical="top" wrapText="1"/>
    </xf>
    <xf numFmtId="0" fontId="4" fillId="2" borderId="1" xfId="0" applyFont="1" applyFill="1" applyBorder="1" applyAlignment="1">
      <alignment horizontal="center" vertical="top" wrapText="1"/>
    </xf>
    <xf numFmtId="0" fontId="4" fillId="0" borderId="17" xfId="0" applyFont="1" applyFill="1" applyBorder="1" applyAlignment="1">
      <alignment horizontal="left" vertical="top" wrapText="1"/>
    </xf>
    <xf numFmtId="0" fontId="4" fillId="0" borderId="0" xfId="0" applyFont="1" applyFill="1" applyAlignment="1">
      <alignment horizontal="center" vertical="top" wrapText="1"/>
    </xf>
    <xf numFmtId="10" fontId="5" fillId="0" borderId="1" xfId="0" quotePrefix="1" applyNumberFormat="1" applyFont="1" applyFill="1" applyBorder="1" applyAlignment="1">
      <alignment horizontal="center" vertical="top" wrapText="1"/>
    </xf>
    <xf numFmtId="0" fontId="15" fillId="0" borderId="0" xfId="0" applyFont="1" applyAlignment="1">
      <alignment horizontal="center" vertical="top" wrapText="1"/>
    </xf>
    <xf numFmtId="0" fontId="4" fillId="0" borderId="0" xfId="0" applyFont="1" applyAlignment="1">
      <alignment horizontal="center" vertical="top" wrapText="1"/>
    </xf>
    <xf numFmtId="0" fontId="11" fillId="0" borderId="1" xfId="0" applyFont="1" applyBorder="1" applyAlignment="1">
      <alignment horizontal="center" vertical="top" wrapText="1"/>
    </xf>
    <xf numFmtId="0" fontId="2" fillId="0" borderId="9" xfId="0"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5" fillId="0" borderId="1" xfId="0" applyFont="1" applyBorder="1" applyAlignment="1">
      <alignment horizontal="left" vertical="top" wrapText="1"/>
    </xf>
    <xf numFmtId="2" fontId="5" fillId="0" borderId="1" xfId="0" applyNumberFormat="1" applyFont="1" applyBorder="1" applyAlignment="1">
      <alignment horizontal="center" vertical="top" wrapText="1"/>
    </xf>
    <xf numFmtId="0" fontId="3" fillId="0" borderId="0" xfId="0" applyFont="1" applyAlignment="1">
      <alignment horizontal="center" vertical="top" wrapText="1"/>
    </xf>
    <xf numFmtId="0" fontId="0" fillId="0" borderId="1" xfId="0" applyBorder="1" applyAlignment="1">
      <alignment horizontal="left" vertical="top" wrapText="1"/>
    </xf>
    <xf numFmtId="0" fontId="4" fillId="0" borderId="0" xfId="0" applyFont="1" applyAlignment="1">
      <alignment horizontal="left" vertical="top" wrapText="1"/>
    </xf>
    <xf numFmtId="0" fontId="2" fillId="0" borderId="1" xfId="0" applyFont="1" applyBorder="1" applyAlignment="1">
      <alignment horizontal="center" vertical="top" wrapText="1"/>
    </xf>
    <xf numFmtId="0" fontId="9" fillId="0" borderId="1" xfId="0" applyFont="1" applyBorder="1" applyAlignment="1">
      <alignment horizontal="center" vertical="center" wrapText="1"/>
    </xf>
    <xf numFmtId="43" fontId="9" fillId="0" borderId="1" xfId="2" applyFont="1" applyFill="1" applyBorder="1" applyAlignment="1">
      <alignment horizontal="center" vertical="top" wrapText="1"/>
    </xf>
    <xf numFmtId="0" fontId="3" fillId="0" borderId="0" xfId="0" applyFont="1" applyAlignment="1">
      <alignment horizontal="left" vertical="top" wrapText="1"/>
    </xf>
    <xf numFmtId="0" fontId="2" fillId="0" borderId="0" xfId="0" applyFont="1" applyAlignment="1">
      <alignment horizontal="center" vertical="top" wrapText="1"/>
    </xf>
    <xf numFmtId="3" fontId="4" fillId="0" borderId="0" xfId="0" applyNumberFormat="1" applyFont="1" applyAlignment="1">
      <alignment vertical="top" wrapText="1"/>
    </xf>
    <xf numFmtId="3" fontId="5" fillId="0" borderId="0" xfId="0" applyNumberFormat="1" applyFont="1" applyAlignment="1">
      <alignment vertical="top" wrapText="1"/>
    </xf>
    <xf numFmtId="0" fontId="3" fillId="0" borderId="1" xfId="0" applyFont="1" applyBorder="1" applyAlignment="1">
      <alignment horizontal="left" vertical="top" wrapText="1"/>
    </xf>
    <xf numFmtId="0" fontId="3" fillId="0" borderId="9" xfId="0" applyFont="1" applyBorder="1" applyAlignment="1">
      <alignment horizontal="left" vertical="top" wrapText="1"/>
    </xf>
    <xf numFmtId="2" fontId="4"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0" fontId="11" fillId="0" borderId="1" xfId="0" applyFont="1" applyBorder="1" applyAlignment="1">
      <alignment horizontal="center" vertical="top" wrapText="1"/>
    </xf>
    <xf numFmtId="0" fontId="2" fillId="0" borderId="9" xfId="0" applyFont="1" applyBorder="1" applyAlignment="1">
      <alignment horizontal="center" vertical="top" wrapText="1"/>
    </xf>
    <xf numFmtId="0" fontId="3" fillId="0" borderId="1" xfId="0" applyFont="1" applyBorder="1" applyAlignment="1">
      <alignment horizontal="center" vertical="top" wrapText="1"/>
    </xf>
    <xf numFmtId="0" fontId="3" fillId="0" borderId="18" xfId="0" applyFont="1" applyBorder="1" applyAlignment="1">
      <alignment horizontal="left" vertical="top" wrapText="1"/>
    </xf>
    <xf numFmtId="0" fontId="4" fillId="0" borderId="0" xfId="0" applyFont="1" applyAlignment="1">
      <alignment horizontal="center" vertical="top" wrapText="1"/>
    </xf>
    <xf numFmtId="2" fontId="5"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4" fillId="0" borderId="1" xfId="0" applyFont="1" applyBorder="1" applyAlignment="1">
      <alignment horizontal="left" vertical="top" wrapText="1"/>
    </xf>
    <xf numFmtId="0" fontId="11" fillId="0" borderId="9" xfId="0" applyFont="1" applyBorder="1" applyAlignment="1">
      <alignment horizontal="center" vertical="top" wrapText="1"/>
    </xf>
    <xf numFmtId="0" fontId="3" fillId="0" borderId="0" xfId="0" applyFont="1" applyAlignment="1">
      <alignment horizontal="center" vertical="top" wrapText="1"/>
    </xf>
    <xf numFmtId="0" fontId="4" fillId="0" borderId="1" xfId="0" applyFont="1" applyBorder="1" applyAlignment="1">
      <alignment horizontal="center" vertical="top" wrapText="1"/>
    </xf>
    <xf numFmtId="10" fontId="5" fillId="0" borderId="1" xfId="0" applyNumberFormat="1" applyFont="1" applyBorder="1" applyAlignment="1">
      <alignment horizontal="center" vertical="top" wrapText="1"/>
    </xf>
    <xf numFmtId="0" fontId="9" fillId="0" borderId="1" xfId="0" applyFont="1" applyBorder="1" applyAlignment="1">
      <alignment horizontal="center" vertical="top" wrapText="1"/>
    </xf>
    <xf numFmtId="0" fontId="2" fillId="0" borderId="1" xfId="0" applyFont="1" applyBorder="1" applyAlignment="1">
      <alignment horizontal="center" vertical="top" wrapText="1"/>
    </xf>
    <xf numFmtId="0" fontId="9" fillId="0" borderId="1" xfId="0" applyFont="1" applyBorder="1" applyAlignment="1">
      <alignment horizontal="center" vertical="center" wrapText="1"/>
    </xf>
    <xf numFmtId="0" fontId="3" fillId="0" borderId="18" xfId="0" applyFont="1" applyBorder="1" applyAlignment="1">
      <alignment horizontal="center" vertical="top" wrapText="1"/>
    </xf>
    <xf numFmtId="0" fontId="4" fillId="0" borderId="0" xfId="0" applyFont="1" applyAlignment="1">
      <alignment horizontal="left" vertical="top" wrapText="1"/>
    </xf>
    <xf numFmtId="0" fontId="5" fillId="0" borderId="3" xfId="0" applyFont="1" applyBorder="1" applyAlignment="1">
      <alignment horizontal="center" vertical="top" wrapText="1"/>
    </xf>
    <xf numFmtId="0" fontId="5" fillId="0" borderId="6" xfId="0" applyFont="1" applyBorder="1" applyAlignment="1">
      <alignment horizontal="center" vertical="top" wrapText="1"/>
    </xf>
    <xf numFmtId="43" fontId="9" fillId="0" borderId="1" xfId="2" applyFont="1" applyFill="1" applyBorder="1" applyAlignment="1">
      <alignment horizontal="center" vertical="top" wrapText="1"/>
    </xf>
    <xf numFmtId="0" fontId="3" fillId="0" borderId="0" xfId="0" applyFont="1" applyAlignment="1">
      <alignment horizontal="left" vertical="top" wrapText="1"/>
    </xf>
    <xf numFmtId="0" fontId="0" fillId="0" borderId="0" xfId="0" applyAlignment="1">
      <alignment horizontal="center"/>
    </xf>
    <xf numFmtId="0" fontId="14" fillId="0" borderId="0" xfId="0" applyFont="1" applyAlignment="1">
      <alignment horizontal="left" vertical="top" wrapText="1"/>
    </xf>
    <xf numFmtId="0" fontId="6" fillId="0" borderId="0" xfId="0" applyFont="1" applyAlignment="1">
      <alignment horizontal="left" vertical="top" wrapText="1"/>
    </xf>
    <xf numFmtId="0" fontId="2" fillId="0" borderId="0" xfId="0" applyFont="1" applyAlignment="1">
      <alignment horizontal="center" vertical="top" wrapText="1"/>
    </xf>
    <xf numFmtId="0" fontId="5" fillId="0" borderId="0" xfId="0" applyFont="1" applyAlignment="1">
      <alignment horizontal="center" vertical="top" wrapText="1"/>
    </xf>
    <xf numFmtId="2" fontId="4" fillId="0" borderId="1" xfId="0" applyNumberFormat="1" applyFont="1" applyBorder="1" applyAlignment="1">
      <alignment horizontal="center" vertical="center" wrapText="1"/>
    </xf>
    <xf numFmtId="0" fontId="25" fillId="0" borderId="0" xfId="4" applyAlignment="1">
      <alignment horizontal="left" vertical="top"/>
    </xf>
    <xf numFmtId="10" fontId="4" fillId="0" borderId="0" xfId="1" applyNumberFormat="1" applyFont="1" applyAlignment="1">
      <alignment vertical="top" wrapText="1"/>
    </xf>
    <xf numFmtId="0" fontId="25" fillId="0" borderId="0" xfId="4" applyAlignment="1">
      <alignment vertical="top"/>
    </xf>
    <xf numFmtId="0" fontId="5" fillId="0" borderId="0" xfId="0" applyFont="1" applyAlignment="1">
      <alignment vertical="top"/>
    </xf>
    <xf numFmtId="0" fontId="0" fillId="0" borderId="1" xfId="0" applyBorder="1"/>
    <xf numFmtId="43" fontId="5" fillId="0" borderId="1" xfId="0" applyNumberFormat="1" applyFont="1" applyBorder="1" applyAlignment="1">
      <alignment vertical="center" wrapText="1"/>
    </xf>
    <xf numFmtId="10" fontId="5" fillId="0" borderId="1" xfId="1" applyNumberFormat="1" applyFont="1" applyBorder="1" applyAlignment="1">
      <alignment vertical="center" wrapText="1"/>
    </xf>
    <xf numFmtId="0" fontId="15" fillId="0" borderId="0" xfId="0" applyFont="1" applyAlignment="1">
      <alignment horizontal="center" vertical="top" wrapText="1"/>
    </xf>
    <xf numFmtId="0" fontId="4" fillId="0" borderId="0" xfId="0" applyFont="1" applyAlignment="1">
      <alignment horizontal="center" vertical="top" wrapText="1"/>
    </xf>
    <xf numFmtId="0" fontId="11" fillId="0" borderId="1" xfId="0" applyFont="1" applyBorder="1" applyAlignment="1">
      <alignment horizontal="center" vertical="top" wrapText="1"/>
    </xf>
    <xf numFmtId="0" fontId="2" fillId="0" borderId="9" xfId="0"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5" fillId="0" borderId="1" xfId="0" applyFont="1" applyBorder="1" applyAlignment="1">
      <alignment horizontal="left" vertical="top" wrapText="1"/>
    </xf>
    <xf numFmtId="0" fontId="4" fillId="0" borderId="1" xfId="0" applyFont="1" applyBorder="1" applyAlignment="1">
      <alignment vertical="top" wrapText="1"/>
    </xf>
    <xf numFmtId="2" fontId="5" fillId="0" borderId="1" xfId="0" applyNumberFormat="1" applyFont="1" applyBorder="1" applyAlignment="1">
      <alignment horizontal="center" vertical="top" wrapText="1"/>
    </xf>
    <xf numFmtId="0" fontId="3" fillId="0" borderId="0" xfId="0" applyFont="1" applyAlignment="1">
      <alignment horizontal="center" vertical="top" wrapText="1"/>
    </xf>
    <xf numFmtId="0" fontId="4" fillId="0" borderId="1" xfId="0" applyFont="1" applyBorder="1" applyAlignment="1">
      <alignment horizontal="center" vertical="top" wrapText="1"/>
    </xf>
    <xf numFmtId="0" fontId="2" fillId="0" borderId="1" xfId="0" applyFont="1" applyBorder="1" applyAlignment="1">
      <alignment horizontal="center" vertical="top" wrapText="1"/>
    </xf>
    <xf numFmtId="0" fontId="9" fillId="0" borderId="1" xfId="0" applyFont="1" applyBorder="1" applyAlignment="1">
      <alignment horizontal="center" vertical="center" wrapText="1"/>
    </xf>
    <xf numFmtId="43" fontId="9" fillId="0" borderId="1" xfId="2" applyFont="1" applyFill="1" applyBorder="1" applyAlignment="1">
      <alignment horizontal="center" vertical="top" wrapText="1"/>
    </xf>
    <xf numFmtId="0" fontId="3" fillId="0" borderId="0" xfId="0" applyFont="1" applyAlignment="1">
      <alignment horizontal="left" vertical="top" wrapText="1"/>
    </xf>
    <xf numFmtId="0" fontId="2" fillId="0" borderId="0" xfId="0" applyFont="1" applyAlignment="1">
      <alignment horizontal="center" vertical="top" wrapText="1"/>
    </xf>
    <xf numFmtId="2" fontId="4" fillId="0" borderId="1" xfId="0" applyNumberFormat="1" applyFont="1" applyBorder="1" applyAlignment="1">
      <alignment horizontal="center" vertical="top"/>
    </xf>
    <xf numFmtId="10" fontId="5" fillId="0" borderId="6" xfId="0" applyNumberFormat="1" applyFont="1" applyBorder="1" applyAlignment="1">
      <alignment horizontal="center" vertical="top" wrapText="1"/>
    </xf>
    <xf numFmtId="43" fontId="2" fillId="0" borderId="0" xfId="3" applyFont="1" applyFill="1" applyBorder="1" applyAlignment="1">
      <alignment vertical="top" wrapText="1"/>
    </xf>
    <xf numFmtId="43" fontId="4" fillId="0" borderId="0" xfId="3" applyFont="1" applyFill="1" applyAlignment="1">
      <alignment vertical="top" wrapText="1"/>
    </xf>
    <xf numFmtId="43" fontId="5" fillId="0" borderId="0" xfId="3" applyFont="1" applyFill="1" applyBorder="1" applyAlignment="1">
      <alignment horizontal="center" vertical="top" wrapText="1"/>
    </xf>
    <xf numFmtId="43" fontId="5" fillId="0" borderId="0" xfId="3" applyFont="1" applyFill="1" applyBorder="1" applyAlignment="1">
      <alignment horizontal="left" vertical="top" wrapText="1"/>
    </xf>
    <xf numFmtId="43" fontId="3" fillId="0" borderId="1" xfId="3" applyFont="1" applyFill="1" applyBorder="1" applyAlignment="1">
      <alignment horizontal="center" vertical="top" wrapText="1"/>
    </xf>
    <xf numFmtId="43" fontId="5" fillId="0" borderId="1" xfId="3" applyFont="1" applyFill="1" applyBorder="1" applyAlignment="1">
      <alignment vertical="top" wrapText="1"/>
    </xf>
    <xf numFmtId="43" fontId="3" fillId="0" borderId="0" xfId="3" applyFont="1" applyFill="1" applyBorder="1" applyAlignment="1">
      <alignment horizontal="left" vertical="top" wrapText="1"/>
    </xf>
    <xf numFmtId="43" fontId="4" fillId="0" borderId="0" xfId="3" applyFont="1" applyFill="1" applyBorder="1" applyAlignment="1">
      <alignment horizontal="center" vertical="top" wrapText="1"/>
    </xf>
    <xf numFmtId="43" fontId="9" fillId="0" borderId="1" xfId="3" applyFont="1" applyFill="1" applyBorder="1" applyAlignment="1">
      <alignment horizontal="center" vertical="top" wrapText="1"/>
    </xf>
    <xf numFmtId="43" fontId="5" fillId="0" borderId="11" xfId="3" applyFont="1" applyFill="1" applyBorder="1" applyAlignment="1">
      <alignment vertical="top" wrapText="1"/>
    </xf>
    <xf numFmtId="43" fontId="3" fillId="0" borderId="0" xfId="3" applyFont="1" applyFill="1" applyBorder="1" applyAlignment="1">
      <alignment vertical="top" wrapText="1"/>
    </xf>
    <xf numFmtId="14" fontId="3" fillId="0" borderId="0" xfId="3" applyNumberFormat="1" applyFont="1" applyFill="1" applyBorder="1" applyAlignment="1">
      <alignment horizontal="left" vertical="top" wrapText="1"/>
    </xf>
    <xf numFmtId="43" fontId="5" fillId="0" borderId="15" xfId="3" applyFont="1" applyFill="1" applyBorder="1" applyAlignment="1">
      <alignment vertical="top" wrapText="1"/>
    </xf>
    <xf numFmtId="0" fontId="5" fillId="2" borderId="1" xfId="0" applyFont="1" applyFill="1" applyBorder="1" applyAlignment="1">
      <alignment vertical="center" wrapText="1"/>
    </xf>
    <xf numFmtId="43" fontId="4" fillId="0" borderId="0" xfId="3" applyFont="1" applyFill="1" applyBorder="1" applyAlignment="1">
      <alignment vertical="top" wrapText="1"/>
    </xf>
    <xf numFmtId="10" fontId="3" fillId="0" borderId="0" xfId="1" applyNumberFormat="1" applyFont="1" applyAlignment="1">
      <alignment horizontal="left" vertical="top" wrapText="1"/>
    </xf>
    <xf numFmtId="10" fontId="5" fillId="0" borderId="0" xfId="1" applyNumberFormat="1" applyFont="1" applyAlignment="1">
      <alignment vertical="top" wrapText="1"/>
    </xf>
    <xf numFmtId="2" fontId="5" fillId="0" borderId="26" xfId="0" applyNumberFormat="1" applyFont="1" applyBorder="1" applyAlignment="1">
      <alignment vertical="top" wrapText="1"/>
    </xf>
    <xf numFmtId="0" fontId="3" fillId="2" borderId="1" xfId="0" applyFont="1" applyFill="1" applyBorder="1" applyAlignment="1">
      <alignment vertical="center" wrapText="1"/>
    </xf>
    <xf numFmtId="10" fontId="5" fillId="2" borderId="1" xfId="0" applyNumberFormat="1" applyFont="1" applyFill="1" applyBorder="1" applyAlignment="1">
      <alignment vertical="center" wrapText="1"/>
    </xf>
    <xf numFmtId="10" fontId="3" fillId="2" borderId="1" xfId="0" applyNumberFormat="1" applyFont="1" applyFill="1" applyBorder="1" applyAlignment="1">
      <alignment vertical="center" wrapText="1"/>
    </xf>
    <xf numFmtId="3" fontId="26" fillId="0" borderId="0" xfId="0" applyNumberFormat="1" applyFont="1"/>
    <xf numFmtId="168" fontId="5" fillId="0" borderId="0" xfId="2" applyNumberFormat="1" applyFont="1" applyFill="1" applyAlignment="1">
      <alignment vertical="top" wrapText="1"/>
    </xf>
    <xf numFmtId="3" fontId="0" fillId="0" borderId="0" xfId="0" applyNumberFormat="1"/>
    <xf numFmtId="43" fontId="0" fillId="0" borderId="0" xfId="0" applyNumberFormat="1"/>
    <xf numFmtId="10" fontId="5" fillId="0" borderId="0" xfId="1" applyNumberFormat="1" applyFont="1" applyAlignment="1">
      <alignment horizontal="left" vertical="top" wrapText="1"/>
    </xf>
    <xf numFmtId="2" fontId="4" fillId="0" borderId="1" xfId="0" applyNumberFormat="1" applyFont="1" applyFill="1" applyBorder="1" applyAlignment="1">
      <alignment horizontal="center" vertical="center" wrapText="1"/>
    </xf>
    <xf numFmtId="10" fontId="2" fillId="0" borderId="1" xfId="1" quotePrefix="1" applyNumberFormat="1" applyFont="1" applyBorder="1" applyAlignment="1">
      <alignment horizontal="center" vertical="center" wrapText="1"/>
    </xf>
    <xf numFmtId="0" fontId="3" fillId="0" borderId="1" xfId="0" applyFont="1" applyBorder="1" applyAlignment="1">
      <alignment horizontal="left" vertical="top" wrapText="1"/>
    </xf>
    <xf numFmtId="2" fontId="4"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0" fontId="11" fillId="0" borderId="1" xfId="0" applyFont="1" applyBorder="1" applyAlignment="1">
      <alignment horizontal="center" vertical="top" wrapText="1"/>
    </xf>
    <xf numFmtId="0" fontId="2" fillId="0" borderId="9" xfId="0" applyFont="1" applyBorder="1" applyAlignment="1">
      <alignment horizontal="center" vertical="top" wrapText="1"/>
    </xf>
    <xf numFmtId="0" fontId="3" fillId="0" borderId="1" xfId="0" applyFont="1" applyBorder="1" applyAlignment="1">
      <alignment horizontal="center" vertical="top" wrapText="1"/>
    </xf>
    <xf numFmtId="0" fontId="3" fillId="0" borderId="18" xfId="0" applyFont="1" applyBorder="1" applyAlignment="1">
      <alignment horizontal="left" vertical="top" wrapText="1"/>
    </xf>
    <xf numFmtId="0" fontId="15" fillId="0" borderId="0" xfId="0" applyFont="1" applyAlignment="1">
      <alignment horizontal="center" vertical="top" wrapText="1"/>
    </xf>
    <xf numFmtId="0" fontId="4" fillId="0" borderId="0" xfId="0" applyFont="1" applyAlignment="1">
      <alignment horizontal="center" vertical="top" wrapText="1"/>
    </xf>
    <xf numFmtId="2" fontId="5" fillId="0" borderId="1" xfId="0" applyNumberFormat="1" applyFont="1" applyBorder="1" applyAlignment="1">
      <alignment horizontal="center" vertical="top" wrapText="1"/>
    </xf>
    <xf numFmtId="0" fontId="3" fillId="0" borderId="0" xfId="0" applyFont="1" applyAlignment="1">
      <alignment horizontal="center" vertical="top" wrapText="1"/>
    </xf>
    <xf numFmtId="0" fontId="4" fillId="0" borderId="1" xfId="0" applyFont="1" applyBorder="1" applyAlignment="1">
      <alignment horizontal="center" vertical="top" wrapText="1"/>
    </xf>
    <xf numFmtId="0" fontId="9" fillId="0" borderId="1" xfId="0" applyFont="1" applyBorder="1" applyAlignment="1">
      <alignment horizontal="center" vertical="top" wrapText="1"/>
    </xf>
    <xf numFmtId="0" fontId="16" fillId="0" borderId="1" xfId="0" applyFont="1" applyBorder="1" applyAlignment="1">
      <alignment horizontal="center" vertical="center" wrapText="1"/>
    </xf>
    <xf numFmtId="0" fontId="2" fillId="0" borderId="1" xfId="0" applyFont="1" applyBorder="1" applyAlignment="1">
      <alignment horizontal="center" vertical="top" wrapText="1"/>
    </xf>
    <xf numFmtId="0" fontId="9" fillId="0" borderId="1" xfId="0" applyFont="1" applyBorder="1" applyAlignment="1">
      <alignment horizontal="center" vertical="center" wrapText="1"/>
    </xf>
    <xf numFmtId="0" fontId="4" fillId="0" borderId="0" xfId="0" applyFont="1" applyAlignment="1">
      <alignment horizontal="left" vertical="top" wrapText="1"/>
    </xf>
    <xf numFmtId="43" fontId="9" fillId="0" borderId="1" xfId="2" applyFont="1" applyFill="1" applyBorder="1" applyAlignment="1">
      <alignment horizontal="center" vertical="top" wrapText="1"/>
    </xf>
    <xf numFmtId="0" fontId="3" fillId="0" borderId="0" xfId="0" applyFont="1" applyAlignment="1">
      <alignment horizontal="left" vertical="top" wrapText="1"/>
    </xf>
    <xf numFmtId="0" fontId="2" fillId="0" borderId="0" xfId="0" applyFont="1" applyAlignment="1">
      <alignment horizontal="center" vertical="top" wrapText="1"/>
    </xf>
    <xf numFmtId="0" fontId="5" fillId="0" borderId="0" xfId="0" applyFont="1" applyAlignment="1">
      <alignment horizontal="center" vertical="top" wrapText="1"/>
    </xf>
    <xf numFmtId="0" fontId="5" fillId="0" borderId="3" xfId="0" applyFont="1" applyBorder="1" applyAlignment="1">
      <alignment vertical="center" wrapText="1"/>
    </xf>
    <xf numFmtId="0" fontId="4" fillId="2" borderId="1" xfId="0" applyFont="1" applyFill="1" applyBorder="1" applyAlignment="1">
      <alignment horizontal="center" vertical="top" wrapText="1"/>
    </xf>
    <xf numFmtId="2" fontId="5" fillId="0" borderId="1" xfId="1" applyNumberFormat="1" applyFont="1" applyBorder="1" applyAlignment="1">
      <alignment vertical="center" wrapText="1"/>
    </xf>
    <xf numFmtId="9" fontId="5" fillId="0" borderId="0" xfId="1" applyFont="1" applyAlignment="1">
      <alignment vertical="top" wrapText="1"/>
    </xf>
    <xf numFmtId="10" fontId="3" fillId="0" borderId="1" xfId="1" applyNumberFormat="1" applyFont="1" applyBorder="1" applyAlignment="1">
      <alignment vertical="center" wrapText="1"/>
    </xf>
    <xf numFmtId="43" fontId="5" fillId="0" borderId="3" xfId="2" applyFont="1" applyFill="1" applyBorder="1" applyAlignment="1">
      <alignment vertical="top" wrapText="1"/>
    </xf>
    <xf numFmtId="43" fontId="5" fillId="0" borderId="6" xfId="2" applyFont="1" applyFill="1" applyBorder="1" applyAlignment="1">
      <alignment vertical="top" wrapText="1"/>
    </xf>
    <xf numFmtId="43" fontId="5" fillId="0" borderId="25" xfId="2" applyFont="1" applyFill="1" applyBorder="1" applyAlignment="1">
      <alignment vertical="top" wrapText="1"/>
    </xf>
    <xf numFmtId="2" fontId="5" fillId="0" borderId="3" xfId="0" applyNumberFormat="1" applyFont="1" applyBorder="1" applyAlignment="1">
      <alignment vertical="top" wrapText="1"/>
    </xf>
    <xf numFmtId="0" fontId="5" fillId="0" borderId="6" xfId="0" applyFont="1" applyBorder="1" applyAlignment="1">
      <alignment vertical="top" wrapText="1"/>
    </xf>
    <xf numFmtId="2" fontId="5" fillId="0" borderId="6" xfId="0" applyNumberFormat="1" applyFont="1" applyBorder="1" applyAlignment="1">
      <alignment vertical="top" wrapText="1"/>
    </xf>
    <xf numFmtId="0" fontId="5" fillId="0" borderId="3" xfId="0" applyFont="1" applyBorder="1" applyAlignment="1">
      <alignment vertical="top" wrapText="1"/>
    </xf>
    <xf numFmtId="0" fontId="5" fillId="2" borderId="6" xfId="0" applyFont="1" applyFill="1" applyBorder="1" applyAlignment="1">
      <alignment vertical="center" wrapText="1"/>
    </xf>
    <xf numFmtId="10" fontId="5" fillId="2" borderId="6" xfId="0" applyNumberFormat="1" applyFont="1" applyFill="1" applyBorder="1" applyAlignment="1">
      <alignment vertical="center" wrapText="1"/>
    </xf>
    <xf numFmtId="3" fontId="27" fillId="4" borderId="27" xfId="0" applyNumberFormat="1" applyFont="1" applyFill="1" applyBorder="1" applyAlignment="1">
      <alignment horizontal="right" vertical="top" wrapText="1"/>
    </xf>
    <xf numFmtId="43" fontId="5" fillId="0" borderId="1" xfId="2" applyNumberFormat="1" applyFont="1" applyFill="1" applyBorder="1" applyAlignment="1">
      <alignment vertical="top" wrapText="1"/>
    </xf>
    <xf numFmtId="43" fontId="5" fillId="0" borderId="6" xfId="2" applyFont="1" applyBorder="1" applyAlignment="1">
      <alignment vertical="center" wrapText="1"/>
    </xf>
    <xf numFmtId="43" fontId="5" fillId="0" borderId="6" xfId="2" applyFont="1" applyBorder="1" applyAlignment="1">
      <alignment horizontal="center" vertical="center" wrapText="1"/>
    </xf>
    <xf numFmtId="2" fontId="5" fillId="0" borderId="18" xfId="0" applyNumberFormat="1" applyFont="1" applyBorder="1" applyAlignment="1">
      <alignment horizontal="center" vertical="center" wrapText="1"/>
    </xf>
    <xf numFmtId="2" fontId="3" fillId="0" borderId="18" xfId="0" applyNumberFormat="1" applyFont="1" applyBorder="1" applyAlignment="1">
      <alignment horizontal="center" vertical="center" wrapText="1"/>
    </xf>
    <xf numFmtId="10" fontId="5" fillId="0" borderId="18" xfId="1" applyNumberFormat="1" applyFont="1" applyFill="1" applyBorder="1" applyAlignment="1">
      <alignment horizontal="center" vertical="center" wrapText="1"/>
    </xf>
    <xf numFmtId="10" fontId="3" fillId="0" borderId="18" xfId="1" applyNumberFormat="1" applyFont="1" applyFill="1" applyBorder="1" applyAlignment="1">
      <alignment horizontal="center" vertical="center" wrapText="1"/>
    </xf>
    <xf numFmtId="0" fontId="5" fillId="0" borderId="18" xfId="0" applyFont="1" applyBorder="1" applyAlignment="1">
      <alignment horizontal="center" vertical="center" wrapText="1"/>
    </xf>
    <xf numFmtId="0" fontId="15" fillId="0" borderId="0" xfId="0" applyFont="1" applyAlignment="1">
      <alignment horizontal="center" vertical="top" wrapText="1"/>
    </xf>
    <xf numFmtId="0" fontId="4" fillId="0" borderId="0" xfId="0" applyFont="1" applyAlignment="1">
      <alignment horizontal="center" vertical="top" wrapText="1"/>
    </xf>
    <xf numFmtId="0" fontId="11" fillId="0" borderId="1" xfId="0" applyFont="1" applyBorder="1" applyAlignment="1">
      <alignment horizontal="center" vertical="top" wrapText="1"/>
    </xf>
    <xf numFmtId="0" fontId="2" fillId="0" borderId="9" xfId="0"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5" fillId="0" borderId="1" xfId="0" applyFont="1" applyBorder="1" applyAlignment="1">
      <alignment horizontal="left" vertical="top" wrapText="1"/>
    </xf>
    <xf numFmtId="2" fontId="5" fillId="0" borderId="1" xfId="0" applyNumberFormat="1" applyFont="1" applyBorder="1" applyAlignment="1">
      <alignment horizontal="center" vertical="top" wrapText="1"/>
    </xf>
    <xf numFmtId="0" fontId="3" fillId="0" borderId="0" xfId="0" applyFont="1" applyAlignment="1">
      <alignment horizontal="center" vertical="top" wrapText="1"/>
    </xf>
    <xf numFmtId="0" fontId="4" fillId="0" borderId="0" xfId="0" applyFont="1" applyAlignment="1">
      <alignment horizontal="left" vertical="top" wrapText="1"/>
    </xf>
    <xf numFmtId="0" fontId="2" fillId="0" borderId="1" xfId="0" applyFont="1" applyBorder="1" applyAlignment="1">
      <alignment horizontal="center"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center" vertical="top" wrapText="1"/>
    </xf>
    <xf numFmtId="2" fontId="5" fillId="0"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0" fontId="5" fillId="0" borderId="1" xfId="0" applyFont="1" applyBorder="1" applyAlignment="1">
      <alignment horizontal="left" vertical="top" wrapText="1"/>
    </xf>
    <xf numFmtId="0" fontId="11" fillId="0" borderId="1" xfId="0" applyFont="1" applyBorder="1" applyAlignment="1">
      <alignment horizontal="center" vertical="top" wrapText="1"/>
    </xf>
    <xf numFmtId="0" fontId="2" fillId="0" borderId="9" xfId="0" applyFont="1" applyBorder="1" applyAlignment="1">
      <alignment horizontal="center" vertical="top" wrapText="1"/>
    </xf>
    <xf numFmtId="0" fontId="3" fillId="0" borderId="1" xfId="0" applyFont="1" applyBorder="1" applyAlignment="1">
      <alignment horizontal="center" vertical="top" wrapText="1"/>
    </xf>
    <xf numFmtId="0" fontId="3" fillId="0" borderId="18" xfId="0" applyFont="1" applyBorder="1" applyAlignment="1">
      <alignment horizontal="left" vertical="top" wrapText="1"/>
    </xf>
    <xf numFmtId="0" fontId="15" fillId="0" borderId="0" xfId="0" applyFont="1" applyAlignment="1">
      <alignment horizontal="center" vertical="top" wrapText="1"/>
    </xf>
    <xf numFmtId="0" fontId="4" fillId="0" borderId="0" xfId="0" applyFont="1" applyAlignment="1">
      <alignment horizontal="center" vertical="top" wrapText="1"/>
    </xf>
    <xf numFmtId="2" fontId="5"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0" fontId="3" fillId="0" borderId="0" xfId="0" applyFont="1" applyAlignment="1">
      <alignment horizontal="center" vertical="top" wrapText="1"/>
    </xf>
    <xf numFmtId="0" fontId="0" fillId="0" borderId="1" xfId="0" applyBorder="1" applyAlignment="1">
      <alignment horizontal="left" vertical="top" wrapText="1"/>
    </xf>
    <xf numFmtId="0" fontId="2" fillId="0" borderId="1" xfId="0" applyFont="1" applyBorder="1" applyAlignment="1">
      <alignment horizontal="center" vertical="top" wrapText="1"/>
    </xf>
    <xf numFmtId="0" fontId="9" fillId="0" borderId="1" xfId="0" applyFont="1" applyBorder="1" applyAlignment="1">
      <alignment horizontal="center" vertical="center" wrapText="1"/>
    </xf>
    <xf numFmtId="0" fontId="4" fillId="0" borderId="0" xfId="0" applyFont="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center" vertical="top" wrapText="1"/>
    </xf>
    <xf numFmtId="2" fontId="5" fillId="0" borderId="1" xfId="0" applyNumberFormat="1" applyFont="1" applyFill="1" applyBorder="1" applyAlignment="1">
      <alignment horizontal="center" vertical="top" wrapText="1"/>
    </xf>
    <xf numFmtId="0" fontId="15" fillId="0" borderId="0" xfId="0" applyFont="1" applyAlignment="1">
      <alignment horizontal="center" vertical="top" wrapText="1"/>
    </xf>
    <xf numFmtId="0" fontId="4" fillId="0" borderId="0" xfId="0" applyFont="1" applyAlignment="1">
      <alignment horizontal="center" vertical="top" wrapText="1"/>
    </xf>
    <xf numFmtId="0" fontId="11" fillId="0" borderId="1" xfId="0" applyFont="1" applyBorder="1" applyAlignment="1">
      <alignment horizontal="center" vertical="top" wrapText="1"/>
    </xf>
    <xf numFmtId="0" fontId="2" fillId="0" borderId="9" xfId="0"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5" fillId="0" borderId="1" xfId="0" applyFont="1" applyBorder="1" applyAlignment="1">
      <alignment horizontal="left" vertical="top" wrapText="1"/>
    </xf>
    <xf numFmtId="2" fontId="5"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0" fontId="3" fillId="0" borderId="0" xfId="0" applyFont="1" applyAlignment="1">
      <alignment horizontal="center" vertical="top" wrapText="1"/>
    </xf>
    <xf numFmtId="0" fontId="4" fillId="0" borderId="1" xfId="0" applyFont="1" applyBorder="1" applyAlignment="1">
      <alignment horizontal="center" vertical="top" wrapText="1"/>
    </xf>
    <xf numFmtId="0" fontId="4" fillId="0" borderId="0" xfId="0" applyFont="1" applyAlignment="1">
      <alignment horizontal="left" vertical="top" wrapText="1"/>
    </xf>
    <xf numFmtId="0" fontId="2" fillId="0" borderId="1" xfId="0" applyFont="1" applyBorder="1" applyAlignment="1">
      <alignment horizontal="center" vertical="top" wrapText="1"/>
    </xf>
    <xf numFmtId="0" fontId="9" fillId="0" borderId="1" xfId="0" applyFont="1" applyBorder="1" applyAlignment="1">
      <alignment horizontal="center" vertical="center"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center" vertical="top" wrapText="1"/>
    </xf>
    <xf numFmtId="0" fontId="19" fillId="0" borderId="1" xfId="0" applyFont="1" applyBorder="1" applyAlignment="1">
      <alignment horizontal="left" vertical="top" wrapText="1"/>
    </xf>
    <xf numFmtId="0" fontId="19" fillId="0" borderId="1" xfId="0" applyFont="1" applyFill="1" applyBorder="1" applyAlignment="1">
      <alignment horizontal="left" vertical="top" wrapText="1"/>
    </xf>
    <xf numFmtId="43" fontId="4" fillId="0" borderId="0" xfId="2" applyFont="1" applyAlignment="1">
      <alignment vertical="top" wrapText="1"/>
    </xf>
    <xf numFmtId="0" fontId="8" fillId="0" borderId="0" xfId="0" applyFont="1" applyAlignment="1">
      <alignment horizontal="left" vertical="top" wrapText="1"/>
    </xf>
    <xf numFmtId="0" fontId="1" fillId="0" borderId="0" xfId="0" applyFont="1" applyAlignment="1">
      <alignment horizontal="left" vertical="top" wrapText="1"/>
    </xf>
    <xf numFmtId="0" fontId="7" fillId="0" borderId="18"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7" fillId="0" borderId="24" xfId="0" applyFont="1" applyBorder="1" applyAlignment="1">
      <alignment horizontal="left" vertical="top" wrapText="1"/>
    </xf>
    <xf numFmtId="0" fontId="7" fillId="0" borderId="9" xfId="0" applyFont="1" applyBorder="1" applyAlignment="1">
      <alignment horizontal="left" vertical="top" wrapText="1"/>
    </xf>
    <xf numFmtId="0" fontId="3" fillId="0" borderId="18" xfId="0" applyFont="1" applyBorder="1" applyAlignment="1">
      <alignment horizontal="right" vertical="top" wrapText="1"/>
    </xf>
    <xf numFmtId="0" fontId="3" fillId="0" borderId="24" xfId="0" applyFont="1" applyBorder="1" applyAlignment="1">
      <alignment horizontal="right" vertical="top" wrapText="1"/>
    </xf>
    <xf numFmtId="0" fontId="3" fillId="0" borderId="9" xfId="0" applyFont="1" applyBorder="1" applyAlignment="1">
      <alignment horizontal="right" vertical="top" wrapText="1"/>
    </xf>
    <xf numFmtId="0" fontId="3" fillId="0" borderId="9" xfId="0" applyFont="1" applyBorder="1" applyAlignment="1">
      <alignment horizontal="left" vertical="top" wrapText="1"/>
    </xf>
    <xf numFmtId="0" fontId="7" fillId="0" borderId="28" xfId="0" applyFont="1" applyBorder="1" applyAlignment="1">
      <alignment horizontal="left" vertical="top" wrapText="1"/>
    </xf>
    <xf numFmtId="0" fontId="7" fillId="0" borderId="29" xfId="0" applyFont="1" applyBorder="1" applyAlignment="1">
      <alignment horizontal="left" vertical="top" wrapText="1"/>
    </xf>
    <xf numFmtId="0" fontId="7" fillId="0" borderId="30" xfId="0" applyFont="1" applyBorder="1" applyAlignment="1">
      <alignment horizontal="left" vertical="top" wrapText="1"/>
    </xf>
    <xf numFmtId="0" fontId="4" fillId="0" borderId="3" xfId="0" applyFont="1" applyBorder="1" applyAlignment="1">
      <alignment horizontal="center" vertical="center" wrapText="1"/>
    </xf>
    <xf numFmtId="0" fontId="5" fillId="0" borderId="1" xfId="0" applyFont="1" applyBorder="1" applyAlignment="1">
      <alignment horizontal="left" vertical="top" wrapText="1"/>
    </xf>
    <xf numFmtId="0" fontId="11" fillId="0" borderId="1" xfId="0" applyFont="1" applyBorder="1" applyAlignment="1">
      <alignment horizontal="center" vertical="top" wrapText="1"/>
    </xf>
    <xf numFmtId="0" fontId="2" fillId="0" borderId="18" xfId="0" applyFont="1" applyBorder="1" applyAlignment="1">
      <alignment horizontal="center" vertical="top" wrapText="1"/>
    </xf>
    <xf numFmtId="0" fontId="2" fillId="0" borderId="24" xfId="0" applyFont="1" applyBorder="1" applyAlignment="1">
      <alignment horizontal="center" vertical="top" wrapText="1"/>
    </xf>
    <xf numFmtId="0" fontId="2" fillId="0" borderId="9" xfId="0" applyFont="1" applyBorder="1" applyAlignment="1">
      <alignment horizontal="center" vertical="top" wrapText="1"/>
    </xf>
    <xf numFmtId="0" fontId="3" fillId="0" borderId="1" xfId="0" applyFont="1" applyBorder="1" applyAlignment="1">
      <alignment horizontal="center" vertical="top" wrapText="1"/>
    </xf>
    <xf numFmtId="0" fontId="3" fillId="0" borderId="25" xfId="0" applyFont="1" applyBorder="1" applyAlignment="1">
      <alignment horizontal="left" vertical="top" wrapText="1"/>
    </xf>
    <xf numFmtId="0" fontId="3" fillId="0" borderId="3" xfId="0" applyFont="1" applyBorder="1" applyAlignment="1">
      <alignment horizontal="center" vertical="top" wrapText="1"/>
    </xf>
    <xf numFmtId="0" fontId="3" fillId="0" borderId="25" xfId="0" applyFont="1" applyBorder="1" applyAlignment="1">
      <alignment horizontal="center" vertical="top" wrapText="1"/>
    </xf>
    <xf numFmtId="0" fontId="3" fillId="0" borderId="18" xfId="0" applyFont="1" applyBorder="1" applyAlignment="1">
      <alignment horizontal="left" vertical="top" wrapText="1"/>
    </xf>
    <xf numFmtId="0" fontId="3" fillId="0" borderId="24" xfId="0" applyFont="1" applyBorder="1" applyAlignment="1">
      <alignment horizontal="left" vertical="top" wrapText="1"/>
    </xf>
    <xf numFmtId="0" fontId="15" fillId="0" borderId="0" xfId="0" applyFont="1" applyAlignment="1">
      <alignment horizontal="center" vertical="top" wrapText="1"/>
    </xf>
    <xf numFmtId="0" fontId="4" fillId="0" borderId="0" xfId="0" applyFont="1" applyAlignment="1">
      <alignment horizontal="center" vertical="top" wrapText="1"/>
    </xf>
    <xf numFmtId="0" fontId="11" fillId="0" borderId="3" xfId="0" applyFont="1" applyBorder="1" applyAlignment="1">
      <alignment horizontal="center" vertical="top" wrapText="1"/>
    </xf>
    <xf numFmtId="2" fontId="5"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3" fillId="0" borderId="0" xfId="0" applyFont="1" applyAlignment="1">
      <alignment horizontal="center" vertical="top" wrapText="1"/>
    </xf>
    <xf numFmtId="0" fontId="4" fillId="0" borderId="1" xfId="0" applyFont="1" applyBorder="1" applyAlignment="1">
      <alignment horizontal="center" vertical="top" wrapText="1"/>
    </xf>
    <xf numFmtId="0" fontId="0" fillId="0" borderId="1" xfId="0" applyBorder="1" applyAlignment="1">
      <alignment horizontal="left" vertical="top" wrapText="1"/>
    </xf>
    <xf numFmtId="0" fontId="2" fillId="0" borderId="1" xfId="0" applyFont="1" applyBorder="1" applyAlignment="1">
      <alignment horizontal="center" vertical="top" wrapText="1"/>
    </xf>
    <xf numFmtId="0" fontId="9" fillId="0" borderId="1" xfId="0" applyFont="1" applyBorder="1" applyAlignment="1">
      <alignment horizontal="center" vertical="center" wrapText="1"/>
    </xf>
    <xf numFmtId="0" fontId="11" fillId="0" borderId="6" xfId="0" applyFont="1" applyBorder="1" applyAlignment="1">
      <alignment horizontal="center" vertical="top" wrapText="1"/>
    </xf>
    <xf numFmtId="0" fontId="11" fillId="0" borderId="25" xfId="0" applyFont="1" applyBorder="1" applyAlignment="1">
      <alignment horizontal="center" vertical="top" wrapText="1"/>
    </xf>
    <xf numFmtId="0" fontId="4" fillId="0" borderId="0" xfId="0" applyFont="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horizontal="center" vertical="top" wrapText="1"/>
    </xf>
    <xf numFmtId="0" fontId="3" fillId="0" borderId="4" xfId="0" applyFont="1" applyBorder="1" applyAlignment="1">
      <alignment horizontal="left" vertical="top" wrapText="1"/>
    </xf>
    <xf numFmtId="43" fontId="3" fillId="0" borderId="3" xfId="2" applyFont="1" applyFill="1" applyBorder="1" applyAlignment="1">
      <alignment horizontal="left" vertical="top" wrapText="1"/>
    </xf>
    <xf numFmtId="43" fontId="3" fillId="0" borderId="25" xfId="2" applyFont="1" applyFill="1" applyBorder="1" applyAlignment="1">
      <alignment horizontal="left" vertical="top" wrapText="1"/>
    </xf>
    <xf numFmtId="0" fontId="3" fillId="0" borderId="0" xfId="0" applyFont="1" applyAlignment="1">
      <alignment horizontal="left" vertical="top" wrapText="1"/>
    </xf>
    <xf numFmtId="0" fontId="11" fillId="0" borderId="4" xfId="0" applyFont="1" applyBorder="1" applyAlignment="1">
      <alignment horizontal="center" vertical="top" wrapText="1"/>
    </xf>
    <xf numFmtId="0" fontId="11" fillId="0" borderId="21" xfId="0" applyFont="1" applyBorder="1" applyAlignment="1">
      <alignment horizontal="center" vertical="top" wrapText="1"/>
    </xf>
    <xf numFmtId="0" fontId="2" fillId="0" borderId="0" xfId="0" applyFont="1" applyAlignment="1">
      <alignment horizontal="center" vertical="top" wrapText="1"/>
    </xf>
    <xf numFmtId="0" fontId="4" fillId="0"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0" borderId="0" xfId="0" applyFont="1" applyAlignment="1">
      <alignment horizontal="center" vertical="top" wrapText="1"/>
    </xf>
    <xf numFmtId="0" fontId="11" fillId="0" borderId="1" xfId="0" applyFont="1" applyBorder="1" applyAlignment="1">
      <alignment horizontal="center" vertical="top" wrapText="1"/>
    </xf>
    <xf numFmtId="0" fontId="2" fillId="0" borderId="9" xfId="0"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2" fontId="4"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2" fontId="5"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0" fontId="3" fillId="0" borderId="0" xfId="0" applyFont="1" applyAlignment="1">
      <alignment horizontal="center" vertical="top" wrapText="1"/>
    </xf>
    <xf numFmtId="0" fontId="9" fillId="0" borderId="1" xfId="0" applyFont="1" applyBorder="1" applyAlignment="1">
      <alignment horizontal="center" vertical="top" wrapText="1"/>
    </xf>
    <xf numFmtId="0" fontId="2" fillId="0" borderId="1" xfId="0" applyFont="1" applyBorder="1" applyAlignment="1">
      <alignment horizontal="center" vertical="top" wrapText="1"/>
    </xf>
    <xf numFmtId="0" fontId="9" fillId="0" borderId="1" xfId="0" applyFont="1" applyBorder="1" applyAlignment="1">
      <alignment horizontal="center" vertical="center"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0" fillId="0" borderId="0" xfId="0" applyAlignment="1">
      <alignment horizontal="center"/>
    </xf>
    <xf numFmtId="0" fontId="2" fillId="0" borderId="0" xfId="0" applyFont="1" applyAlignment="1">
      <alignment horizontal="center" vertical="top" wrapText="1"/>
    </xf>
    <xf numFmtId="0" fontId="5" fillId="0" borderId="0" xfId="0" applyFont="1" applyAlignment="1">
      <alignment horizontal="center" vertical="top" wrapText="1"/>
    </xf>
    <xf numFmtId="0" fontId="4" fillId="0" borderId="9" xfId="0" applyFont="1" applyBorder="1" applyAlignment="1">
      <alignment horizontal="left" vertical="center" wrapText="1"/>
    </xf>
    <xf numFmtId="0" fontId="7" fillId="0" borderId="26" xfId="0" applyFont="1" applyBorder="1" applyAlignment="1">
      <alignment horizontal="left" vertical="top" wrapText="1"/>
    </xf>
    <xf numFmtId="0" fontId="7" fillId="0" borderId="31" xfId="0" applyFont="1" applyBorder="1" applyAlignment="1">
      <alignment horizontal="left" vertical="top" wrapText="1"/>
    </xf>
    <xf numFmtId="0" fontId="3" fillId="0" borderId="1" xfId="0" applyFont="1" applyBorder="1" applyAlignment="1">
      <alignment horizontal="left" vertical="top" wrapText="1"/>
    </xf>
    <xf numFmtId="0" fontId="5" fillId="0" borderId="1" xfId="0" applyFont="1" applyBorder="1" applyAlignment="1">
      <alignment horizontal="left" vertical="top" wrapText="1"/>
    </xf>
    <xf numFmtId="0" fontId="11" fillId="0" borderId="1" xfId="0" applyFont="1" applyBorder="1" applyAlignment="1">
      <alignment horizontal="center" vertical="top" wrapText="1"/>
    </xf>
    <xf numFmtId="0" fontId="2" fillId="0" borderId="9" xfId="0" applyFont="1" applyBorder="1" applyAlignment="1">
      <alignment horizontal="center" vertical="top" wrapText="1"/>
    </xf>
    <xf numFmtId="0" fontId="3" fillId="0" borderId="1" xfId="0" applyFont="1" applyBorder="1" applyAlignment="1">
      <alignment horizontal="center" vertical="top" wrapText="1"/>
    </xf>
    <xf numFmtId="0" fontId="12" fillId="0" borderId="26" xfId="0" applyFont="1" applyBorder="1" applyAlignment="1">
      <alignment horizontal="left" vertical="top" wrapText="1"/>
    </xf>
    <xf numFmtId="0" fontId="4" fillId="0" borderId="0" xfId="0" applyFont="1" applyAlignment="1">
      <alignment horizontal="center" vertical="top" wrapText="1"/>
    </xf>
    <xf numFmtId="0" fontId="4" fillId="0" borderId="1" xfId="0" applyFont="1" applyBorder="1" applyAlignment="1">
      <alignment vertical="top" wrapText="1"/>
    </xf>
    <xf numFmtId="2" fontId="5"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12" fillId="0" borderId="32" xfId="0" applyFont="1" applyBorder="1" applyAlignment="1">
      <alignment horizontal="left" vertical="top" wrapText="1"/>
    </xf>
    <xf numFmtId="0" fontId="3" fillId="0" borderId="0" xfId="0" applyFont="1" applyAlignment="1">
      <alignment horizontal="center" vertical="top" wrapText="1"/>
    </xf>
    <xf numFmtId="0" fontId="7" fillId="0" borderId="1" xfId="0" applyFont="1" applyBorder="1" applyAlignment="1">
      <alignment horizontal="left"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0" borderId="1" xfId="0" applyFont="1" applyBorder="1" applyAlignment="1">
      <alignment horizontal="center" vertical="top" wrapText="1"/>
    </xf>
    <xf numFmtId="0" fontId="16" fillId="0" borderId="1" xfId="0" applyFont="1" applyBorder="1" applyAlignment="1">
      <alignment horizontal="center" vertical="center" wrapText="1"/>
    </xf>
    <xf numFmtId="0" fontId="2" fillId="0" borderId="1" xfId="0" applyFont="1" applyBorder="1" applyAlignment="1">
      <alignment horizontal="center" vertical="top" wrapText="1"/>
    </xf>
    <xf numFmtId="0" fontId="12" fillId="0" borderId="31" xfId="0" applyFont="1" applyBorder="1" applyAlignment="1">
      <alignment horizontal="left" vertical="top" wrapText="1"/>
    </xf>
    <xf numFmtId="0" fontId="4" fillId="0" borderId="0" xfId="0" applyFont="1" applyAlignment="1">
      <alignment horizontal="left" vertical="top" wrapText="1"/>
    </xf>
    <xf numFmtId="0" fontId="12" fillId="0" borderId="1"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center" vertical="top" wrapText="1"/>
    </xf>
    <xf numFmtId="0" fontId="5" fillId="0" borderId="0" xfId="0" applyFont="1" applyAlignment="1">
      <alignment horizontal="center" vertical="top" wrapText="1"/>
    </xf>
    <xf numFmtId="2" fontId="4" fillId="0" borderId="1" xfId="0" applyNumberFormat="1" applyFont="1" applyBorder="1" applyAlignment="1">
      <alignment horizontal="center" vertical="center" wrapText="1"/>
    </xf>
    <xf numFmtId="0" fontId="15" fillId="0" borderId="0" xfId="0" applyFont="1" applyAlignment="1">
      <alignment horizontal="center" vertical="top" wrapText="1"/>
    </xf>
    <xf numFmtId="0" fontId="4" fillId="0" borderId="0" xfId="0" applyFont="1" applyAlignment="1">
      <alignment horizontal="center" vertical="top" wrapText="1"/>
    </xf>
    <xf numFmtId="0" fontId="11" fillId="0" borderId="1" xfId="0" applyFont="1" applyBorder="1" applyAlignment="1">
      <alignment horizontal="center" vertical="top" wrapText="1"/>
    </xf>
    <xf numFmtId="0" fontId="2" fillId="0" borderId="9" xfId="0"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5" fillId="0" borderId="1" xfId="0" applyFont="1" applyBorder="1" applyAlignment="1">
      <alignment horizontal="left" vertical="top" wrapText="1"/>
    </xf>
    <xf numFmtId="0" fontId="4" fillId="0" borderId="1" xfId="0" applyFont="1" applyBorder="1" applyAlignment="1">
      <alignment vertical="top" wrapText="1"/>
    </xf>
    <xf numFmtId="2" fontId="5"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0" fontId="3" fillId="0" borderId="0" xfId="0" applyFont="1" applyAlignment="1">
      <alignment horizontal="center" vertical="top" wrapText="1"/>
    </xf>
    <xf numFmtId="0" fontId="4" fillId="0" borderId="1" xfId="0" applyFont="1" applyBorder="1" applyAlignment="1">
      <alignment horizontal="center" vertical="top" wrapText="1"/>
    </xf>
    <xf numFmtId="0" fontId="4" fillId="0" borderId="0" xfId="0" applyFont="1" applyAlignment="1">
      <alignment horizontal="left" vertical="top" wrapText="1"/>
    </xf>
    <xf numFmtId="0" fontId="16" fillId="0" borderId="1" xfId="0" applyFont="1" applyBorder="1" applyAlignment="1">
      <alignment horizontal="center" vertical="center" wrapText="1"/>
    </xf>
    <xf numFmtId="0" fontId="2" fillId="0" borderId="1" xfId="0" applyFont="1" applyBorder="1" applyAlignment="1">
      <alignment horizontal="center" vertical="top" wrapText="1"/>
    </xf>
    <xf numFmtId="0" fontId="9" fillId="0" borderId="1" xfId="0" applyFont="1" applyBorder="1" applyAlignment="1">
      <alignment horizontal="center" vertical="center"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center" vertical="top" wrapText="1"/>
    </xf>
    <xf numFmtId="0" fontId="5" fillId="0" borderId="0" xfId="0" applyFont="1" applyBorder="1" applyAlignment="1">
      <alignment horizontal="left" vertical="top" wrapText="1"/>
    </xf>
    <xf numFmtId="0" fontId="7" fillId="0" borderId="0" xfId="0" applyFont="1" applyBorder="1" applyAlignment="1">
      <alignment horizontal="left" vertical="top" wrapText="1"/>
    </xf>
    <xf numFmtId="10" fontId="4"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3" fillId="2" borderId="18" xfId="0" applyFont="1" applyFill="1" applyBorder="1" applyAlignment="1">
      <alignment vertical="top" wrapText="1"/>
    </xf>
    <xf numFmtId="0" fontId="24" fillId="0" borderId="0" xfId="0" applyFont="1" applyAlignment="1">
      <alignment wrapText="1"/>
    </xf>
    <xf numFmtId="2" fontId="5" fillId="2" borderId="6" xfId="0" applyNumberFormat="1" applyFont="1" applyFill="1" applyBorder="1" applyAlignment="1">
      <alignment horizontal="center" vertical="top" wrapText="1"/>
    </xf>
    <xf numFmtId="10" fontId="5" fillId="2" borderId="1" xfId="0" quotePrefix="1" applyNumberFormat="1" applyFont="1" applyFill="1" applyBorder="1" applyAlignment="1">
      <alignment horizontal="center" vertical="top" wrapText="1"/>
    </xf>
    <xf numFmtId="0" fontId="19" fillId="0" borderId="0" xfId="0" applyFont="1"/>
    <xf numFmtId="2" fontId="19" fillId="0" borderId="0" xfId="0" applyNumberFormat="1" applyFont="1"/>
    <xf numFmtId="14" fontId="19" fillId="0" borderId="0" xfId="0" applyNumberFormat="1" applyFont="1"/>
    <xf numFmtId="43" fontId="5" fillId="0" borderId="1" xfId="3" applyFont="1" applyFill="1" applyBorder="1" applyAlignment="1">
      <alignment horizontal="center" vertical="top" wrapText="1"/>
    </xf>
    <xf numFmtId="0" fontId="4" fillId="0" borderId="0" xfId="0" applyFont="1" applyAlignment="1">
      <alignment horizontal="center" vertical="center"/>
    </xf>
    <xf numFmtId="0" fontId="15" fillId="0" borderId="0" xfId="0" applyFont="1" applyAlignment="1">
      <alignment horizontal="center" vertical="top" wrapText="1"/>
    </xf>
    <xf numFmtId="0" fontId="4" fillId="0" borderId="0" xfId="0" applyFont="1" applyAlignment="1">
      <alignment horizontal="center" vertical="top" wrapText="1"/>
    </xf>
    <xf numFmtId="0" fontId="11" fillId="0" borderId="1" xfId="0" applyFont="1" applyBorder="1" applyAlignment="1">
      <alignment horizontal="center" vertical="top" wrapText="1"/>
    </xf>
    <xf numFmtId="0" fontId="2" fillId="0" borderId="9" xfId="0"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18" xfId="0" applyFont="1" applyBorder="1" applyAlignment="1">
      <alignment horizontal="left" vertical="top" wrapText="1"/>
    </xf>
    <xf numFmtId="2" fontId="4"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0" fontId="4" fillId="0" borderId="9" xfId="0" applyFont="1" applyBorder="1" applyAlignment="1">
      <alignment horizontal="left" vertical="top" wrapText="1"/>
    </xf>
    <xf numFmtId="2" fontId="5"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0" fontId="3" fillId="0" borderId="0" xfId="0" applyFont="1" applyAlignment="1">
      <alignment horizontal="center" vertical="top" wrapText="1"/>
    </xf>
    <xf numFmtId="0" fontId="4" fillId="0" borderId="1" xfId="0" applyFont="1" applyBorder="1" applyAlignment="1">
      <alignment horizontal="center" vertical="center" wrapText="1"/>
    </xf>
    <xf numFmtId="0" fontId="4" fillId="0" borderId="1" xfId="0" applyFont="1" applyBorder="1" applyAlignment="1">
      <alignment horizontal="center" vertical="top" wrapText="1"/>
    </xf>
    <xf numFmtId="0" fontId="3" fillId="0" borderId="4" xfId="0" applyFont="1" applyBorder="1" applyAlignment="1">
      <alignment horizontal="left" vertical="top" wrapText="1"/>
    </xf>
    <xf numFmtId="0" fontId="9" fillId="0" borderId="1" xfId="0" applyFont="1" applyBorder="1" applyAlignment="1">
      <alignment horizontal="center" vertical="top" wrapText="1"/>
    </xf>
    <xf numFmtId="0" fontId="2" fillId="0" borderId="1" xfId="0" applyFont="1" applyBorder="1" applyAlignment="1">
      <alignment horizontal="center" vertical="top" wrapText="1"/>
    </xf>
    <xf numFmtId="0" fontId="9" fillId="0" borderId="1" xfId="0" applyFont="1" applyBorder="1" applyAlignment="1">
      <alignment horizontal="center" vertical="center" wrapText="1"/>
    </xf>
    <xf numFmtId="0" fontId="3" fillId="0" borderId="0" xfId="0" applyFont="1" applyAlignment="1">
      <alignment horizontal="left" vertical="top" wrapText="1"/>
    </xf>
    <xf numFmtId="0" fontId="2" fillId="0" borderId="0" xfId="0" applyFont="1" applyAlignment="1">
      <alignment horizontal="center" vertical="top" wrapText="1"/>
    </xf>
    <xf numFmtId="0" fontId="5" fillId="0" borderId="0" xfId="0" applyFont="1" applyAlignment="1">
      <alignment horizontal="center" vertical="top" wrapText="1"/>
    </xf>
    <xf numFmtId="0" fontId="5" fillId="0" borderId="3" xfId="0" applyFont="1" applyBorder="1" applyAlignment="1">
      <alignment vertical="center" wrapText="1"/>
    </xf>
    <xf numFmtId="0" fontId="5" fillId="0" borderId="6" xfId="0" applyFont="1" applyBorder="1" applyAlignment="1">
      <alignment vertical="center" wrapText="1"/>
    </xf>
    <xf numFmtId="0" fontId="5" fillId="0" borderId="25" xfId="0" applyFont="1" applyBorder="1" applyAlignment="1">
      <alignment vertical="center" wrapText="1"/>
    </xf>
    <xf numFmtId="2" fontId="4" fillId="0" borderId="1" xfId="0" applyNumberFormat="1" applyFont="1" applyBorder="1" applyAlignment="1">
      <alignment horizontal="center" vertical="center" wrapText="1"/>
    </xf>
    <xf numFmtId="0" fontId="4" fillId="0" borderId="1" xfId="0" applyFont="1" applyFill="1" applyBorder="1" applyAlignment="1">
      <alignment horizontal="center" vertical="top" wrapText="1"/>
    </xf>
    <xf numFmtId="0" fontId="4" fillId="2" borderId="1" xfId="0"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left" vertical="top" wrapText="1"/>
    </xf>
    <xf numFmtId="0" fontId="2" fillId="0" borderId="9" xfId="0" applyFont="1" applyBorder="1" applyAlignment="1">
      <alignment horizontal="center" vertical="top" wrapText="1"/>
    </xf>
    <xf numFmtId="0" fontId="3" fillId="0" borderId="18" xfId="0" applyFont="1" applyBorder="1" applyAlignment="1">
      <alignment horizontal="left" vertical="top" wrapText="1"/>
    </xf>
    <xf numFmtId="0" fontId="11" fillId="0" borderId="1" xfId="0" applyFont="1" applyBorder="1" applyAlignment="1">
      <alignment horizontal="center" vertical="top" wrapText="1"/>
    </xf>
    <xf numFmtId="0" fontId="15" fillId="0" borderId="0" xfId="0" applyFont="1" applyAlignment="1">
      <alignment horizontal="center" vertical="top" wrapText="1"/>
    </xf>
    <xf numFmtId="0" fontId="4" fillId="0" borderId="0" xfId="0" applyFont="1" applyAlignment="1">
      <alignment horizontal="center" vertical="top" wrapText="1"/>
    </xf>
    <xf numFmtId="0" fontId="3" fillId="0" borderId="0" xfId="0" applyFont="1" applyAlignment="1">
      <alignment horizontal="left" vertical="top" wrapText="1"/>
    </xf>
    <xf numFmtId="0" fontId="2" fillId="0" borderId="1" xfId="0" applyFont="1" applyBorder="1" applyAlignment="1">
      <alignment horizontal="center" vertical="top" wrapText="1"/>
    </xf>
    <xf numFmtId="0" fontId="9" fillId="0" borderId="1" xfId="0" applyFont="1" applyBorder="1" applyAlignment="1">
      <alignment horizontal="center" vertical="center" wrapText="1"/>
    </xf>
    <xf numFmtId="0" fontId="2" fillId="0" borderId="0" xfId="0" applyFont="1" applyAlignment="1">
      <alignment horizontal="center" vertical="top" wrapText="1"/>
    </xf>
    <xf numFmtId="2" fontId="5" fillId="0" borderId="1" xfId="0" applyNumberFormat="1" applyFont="1" applyBorder="1" applyAlignment="1">
      <alignment horizontal="center" vertical="top" wrapText="1"/>
    </xf>
    <xf numFmtId="0" fontId="3" fillId="0" borderId="0" xfId="0" applyFont="1" applyAlignment="1">
      <alignment horizontal="center" vertical="top" wrapText="1"/>
    </xf>
    <xf numFmtId="2" fontId="5" fillId="0" borderId="1" xfId="1" quotePrefix="1" applyNumberFormat="1" applyFont="1" applyBorder="1" applyAlignment="1">
      <alignment horizontal="center" vertical="top" wrapText="1"/>
    </xf>
    <xf numFmtId="10" fontId="5" fillId="0" borderId="0" xfId="0" applyNumberFormat="1" applyFont="1" applyAlignment="1">
      <alignment horizontal="left" vertical="top" wrapText="1"/>
    </xf>
    <xf numFmtId="0" fontId="4" fillId="0" borderId="1" xfId="0" applyFont="1" applyFill="1" applyBorder="1" applyAlignment="1">
      <alignment horizontal="left" vertical="top" wrapText="1"/>
    </xf>
    <xf numFmtId="15" fontId="3" fillId="0" borderId="0" xfId="0" applyNumberFormat="1" applyFont="1" applyFill="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11" fillId="0" borderId="1" xfId="0" applyFont="1" applyBorder="1" applyAlignment="1">
      <alignment horizontal="center" vertical="top" wrapText="1"/>
    </xf>
    <xf numFmtId="0" fontId="15" fillId="0" borderId="0" xfId="0" applyFont="1" applyAlignment="1">
      <alignment horizontal="center" vertical="top" wrapText="1"/>
    </xf>
    <xf numFmtId="0" fontId="4" fillId="0" borderId="0" xfId="0" applyFont="1" applyAlignment="1">
      <alignment horizontal="center" vertical="top" wrapText="1"/>
    </xf>
    <xf numFmtId="0" fontId="2" fillId="0" borderId="9" xfId="0" applyFont="1" applyBorder="1" applyAlignment="1">
      <alignment horizontal="center" vertical="top" wrapText="1"/>
    </xf>
    <xf numFmtId="0" fontId="3" fillId="0" borderId="18" xfId="0" applyFont="1" applyBorder="1" applyAlignment="1">
      <alignment horizontal="left" vertical="top" wrapText="1"/>
    </xf>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2" fillId="0" borderId="1" xfId="0" applyFont="1" applyBorder="1" applyAlignment="1">
      <alignment horizontal="center" vertical="top" wrapText="1"/>
    </xf>
    <xf numFmtId="0" fontId="9" fillId="0" borderId="1" xfId="0" applyFont="1" applyBorder="1" applyAlignment="1">
      <alignment horizontal="center" vertical="center" wrapText="1"/>
    </xf>
    <xf numFmtId="0" fontId="2" fillId="0" borderId="0" xfId="0" applyFont="1" applyAlignment="1">
      <alignment horizontal="center" vertical="top" wrapText="1"/>
    </xf>
    <xf numFmtId="2" fontId="5" fillId="0" borderId="1" xfId="0" applyNumberFormat="1" applyFont="1" applyBorder="1" applyAlignment="1">
      <alignment horizontal="center" vertical="top" wrapText="1"/>
    </xf>
    <xf numFmtId="0" fontId="3" fillId="0" borderId="0" xfId="0" applyFont="1" applyAlignment="1">
      <alignment horizontal="center"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0" fontId="5" fillId="0" borderId="1" xfId="0" applyFont="1" applyBorder="1" applyAlignment="1">
      <alignment horizontal="left" vertical="top" wrapText="1"/>
    </xf>
    <xf numFmtId="0" fontId="2" fillId="0" borderId="9" xfId="0" applyFont="1" applyBorder="1" applyAlignment="1">
      <alignment horizontal="center" vertical="top" wrapText="1"/>
    </xf>
    <xf numFmtId="0" fontId="3" fillId="0" borderId="18" xfId="0" applyFont="1" applyBorder="1" applyAlignment="1">
      <alignment horizontal="left" vertical="top" wrapText="1"/>
    </xf>
    <xf numFmtId="0" fontId="11" fillId="0" borderId="1" xfId="0" applyFont="1" applyBorder="1" applyAlignment="1">
      <alignment horizontal="center" vertical="top" wrapText="1"/>
    </xf>
    <xf numFmtId="0" fontId="15" fillId="0" borderId="0" xfId="0" applyFont="1" applyAlignment="1">
      <alignment horizontal="center" vertical="top" wrapText="1"/>
    </xf>
    <xf numFmtId="0" fontId="4" fillId="0" borderId="0" xfId="0" applyFont="1" applyAlignment="1">
      <alignment horizontal="center" vertical="top" wrapText="1"/>
    </xf>
    <xf numFmtId="0" fontId="3" fillId="0" borderId="0" xfId="0" applyFont="1" applyAlignment="1">
      <alignment horizontal="left" vertical="top" wrapText="1"/>
    </xf>
    <xf numFmtId="0" fontId="2" fillId="0" borderId="1" xfId="0" applyFont="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top" wrapText="1"/>
    </xf>
    <xf numFmtId="0" fontId="2" fillId="0" borderId="0" xfId="0" applyFont="1" applyAlignment="1">
      <alignment horizontal="center" vertical="top" wrapText="1"/>
    </xf>
    <xf numFmtId="0" fontId="5" fillId="0" borderId="0" xfId="0" applyFont="1" applyAlignment="1">
      <alignment horizontal="center" vertical="top" wrapText="1"/>
    </xf>
    <xf numFmtId="2" fontId="4" fillId="0" borderId="1" xfId="0" applyNumberFormat="1" applyFont="1" applyBorder="1" applyAlignment="1">
      <alignment horizontal="center" vertical="center" wrapText="1"/>
    </xf>
    <xf numFmtId="2" fontId="5" fillId="0" borderId="1" xfId="0" applyNumberFormat="1" applyFont="1" applyBorder="1" applyAlignment="1">
      <alignment horizontal="center" vertical="top" wrapText="1"/>
    </xf>
    <xf numFmtId="0" fontId="3" fillId="0" borderId="0" xfId="0" applyFont="1" applyAlignment="1">
      <alignment horizontal="center" vertical="top" wrapText="1"/>
    </xf>
    <xf numFmtId="0" fontId="5" fillId="0" borderId="1" xfId="0" applyFont="1" applyBorder="1" applyAlignment="1">
      <alignment horizontal="center" vertical="top" wrapText="1"/>
    </xf>
    <xf numFmtId="2" fontId="4" fillId="0" borderId="1" xfId="0" applyNumberFormat="1" applyFont="1" applyBorder="1" applyAlignment="1">
      <alignment horizontal="center"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11" fillId="0" borderId="1" xfId="0" applyFont="1" applyBorder="1" applyAlignment="1">
      <alignment horizontal="center" vertical="top" wrapText="1"/>
    </xf>
    <xf numFmtId="0" fontId="15" fillId="0" borderId="0" xfId="0" applyFont="1" applyAlignment="1">
      <alignment horizontal="center" vertical="top" wrapText="1"/>
    </xf>
    <xf numFmtId="0" fontId="4" fillId="0" borderId="0" xfId="0" applyFont="1" applyAlignment="1">
      <alignment horizontal="center" vertical="top" wrapText="1"/>
    </xf>
    <xf numFmtId="0" fontId="2" fillId="0" borderId="9" xfId="0" applyFont="1" applyBorder="1" applyAlignment="1">
      <alignment horizontal="center" vertical="top" wrapText="1"/>
    </xf>
    <xf numFmtId="0" fontId="3" fillId="0" borderId="18" xfId="0" applyFont="1" applyBorder="1" applyAlignment="1">
      <alignment horizontal="left" vertical="top" wrapText="1"/>
    </xf>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0" fontId="3" fillId="0" borderId="4" xfId="0" applyFont="1" applyBorder="1" applyAlignment="1">
      <alignment horizontal="left" vertical="top" wrapText="1"/>
    </xf>
    <xf numFmtId="0" fontId="11" fillId="0" borderId="3" xfId="0" applyFont="1" applyBorder="1" applyAlignment="1">
      <alignment horizontal="center" vertical="top" wrapText="1"/>
    </xf>
    <xf numFmtId="0" fontId="3" fillId="0" borderId="0" xfId="0" applyFont="1" applyAlignment="1">
      <alignment horizontal="left" vertical="top" wrapText="1"/>
    </xf>
    <xf numFmtId="0" fontId="2" fillId="0" borderId="1" xfId="0" applyFont="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top" wrapText="1"/>
    </xf>
    <xf numFmtId="0" fontId="11" fillId="0" borderId="4" xfId="0" applyFont="1" applyBorder="1" applyAlignment="1">
      <alignment horizontal="center" vertical="top" wrapText="1"/>
    </xf>
    <xf numFmtId="0" fontId="2" fillId="0" borderId="0" xfId="0" applyFont="1" applyAlignment="1">
      <alignment horizontal="center" vertical="top" wrapText="1"/>
    </xf>
    <xf numFmtId="0" fontId="5" fillId="0" borderId="0" xfId="0" applyFont="1" applyAlignment="1">
      <alignment horizontal="center" vertical="top" wrapText="1"/>
    </xf>
    <xf numFmtId="2" fontId="4" fillId="0" borderId="1" xfId="0" applyNumberFormat="1" applyFont="1" applyBorder="1" applyAlignment="1">
      <alignment horizontal="center" vertical="center" wrapText="1"/>
    </xf>
    <xf numFmtId="0" fontId="4" fillId="0" borderId="1" xfId="0" applyFont="1" applyFill="1" applyBorder="1" applyAlignment="1">
      <alignment horizontal="center" vertical="top" wrapText="1"/>
    </xf>
    <xf numFmtId="2" fontId="5" fillId="0" borderId="1" xfId="0" applyNumberFormat="1" applyFont="1" applyBorder="1" applyAlignment="1">
      <alignment horizontal="center" vertical="top" wrapText="1"/>
    </xf>
    <xf numFmtId="0" fontId="3" fillId="0" borderId="0" xfId="0" applyFont="1" applyAlignment="1">
      <alignment horizontal="center" vertical="top" wrapText="1"/>
    </xf>
    <xf numFmtId="2" fontId="5" fillId="0" borderId="1" xfId="0" applyNumberFormat="1" applyFont="1" applyBorder="1" applyAlignment="1">
      <alignment horizontal="left" vertical="top" wrapText="1"/>
    </xf>
    <xf numFmtId="2" fontId="26" fillId="0" borderId="0" xfId="0" applyNumberFormat="1" applyFont="1"/>
    <xf numFmtId="10" fontId="27" fillId="4" borderId="33" xfId="1" applyNumberFormat="1" applyFont="1" applyFill="1" applyBorder="1" applyAlignment="1">
      <alignment horizontal="right" vertical="top" wrapText="1"/>
    </xf>
    <xf numFmtId="4" fontId="5" fillId="0" borderId="0" xfId="0" applyNumberFormat="1" applyFont="1" applyAlignment="1">
      <alignment horizontal="left" vertical="top" wrapText="1"/>
    </xf>
    <xf numFmtId="0" fontId="3" fillId="0" borderId="0" xfId="0" applyFont="1" applyBorder="1" applyAlignment="1">
      <alignment vertical="top" wrapText="1"/>
    </xf>
    <xf numFmtId="0" fontId="4" fillId="0" borderId="1" xfId="0" applyFont="1" applyBorder="1" applyAlignment="1">
      <alignment horizontal="justify" wrapText="1"/>
    </xf>
    <xf numFmtId="0" fontId="4" fillId="0" borderId="1" xfId="0"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43" fontId="3" fillId="0" borderId="0" xfId="2" applyFont="1" applyAlignment="1">
      <alignment vertical="top" wrapText="1"/>
    </xf>
    <xf numFmtId="3" fontId="5" fillId="0" borderId="0" xfId="0" applyNumberFormat="1" applyFont="1" applyAlignment="1">
      <alignment horizontal="left" vertical="top" wrapText="1"/>
    </xf>
    <xf numFmtId="3" fontId="4" fillId="0" borderId="0" xfId="0" applyNumberFormat="1" applyFont="1" applyAlignment="1">
      <alignment vertical="top" wrapText="1"/>
    </xf>
    <xf numFmtId="43" fontId="5" fillId="0" borderId="0" xfId="2" applyFont="1" applyAlignment="1">
      <alignment horizontal="left" vertical="top" wrapText="1"/>
    </xf>
    <xf numFmtId="0" fontId="4" fillId="0" borderId="1" xfId="0" applyFont="1" applyBorder="1" applyAlignment="1">
      <alignment horizontal="center" vertical="top" wrapText="1"/>
    </xf>
    <xf numFmtId="0" fontId="0" fillId="0" borderId="0" xfId="0" applyBorder="1"/>
    <xf numFmtId="0" fontId="2" fillId="0" borderId="0" xfId="0" applyFont="1" applyBorder="1" applyAlignment="1">
      <alignment vertical="top" wrapText="1"/>
    </xf>
    <xf numFmtId="14" fontId="4" fillId="0" borderId="0" xfId="0" applyNumberFormat="1" applyFont="1" applyBorder="1" applyAlignment="1">
      <alignment vertical="top" wrapText="1"/>
    </xf>
    <xf numFmtId="0" fontId="4" fillId="0" borderId="0" xfId="0" applyFont="1" applyBorder="1" applyAlignment="1">
      <alignmen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2" fillId="0" borderId="9" xfId="0" applyFont="1" applyBorder="1" applyAlignment="1">
      <alignment horizontal="center" vertical="top" wrapText="1"/>
    </xf>
    <xf numFmtId="0" fontId="3" fillId="0" borderId="18" xfId="0" applyFont="1" applyBorder="1" applyAlignment="1">
      <alignment horizontal="left" vertical="top" wrapText="1"/>
    </xf>
    <xf numFmtId="0" fontId="11" fillId="0" borderId="1" xfId="0" applyFont="1" applyBorder="1" applyAlignment="1">
      <alignment horizontal="center" vertical="top" wrapText="1"/>
    </xf>
    <xf numFmtId="0" fontId="15" fillId="0" borderId="0" xfId="0" applyFont="1" applyAlignment="1">
      <alignment horizontal="center" vertical="top" wrapText="1"/>
    </xf>
    <xf numFmtId="0" fontId="4" fillId="0" borderId="0" xfId="0" applyFont="1" applyAlignment="1">
      <alignment horizontal="center" vertical="top" wrapText="1"/>
    </xf>
    <xf numFmtId="0" fontId="3" fillId="0" borderId="0" xfId="0" applyFont="1" applyAlignment="1">
      <alignment horizontal="left" vertical="top" wrapText="1"/>
    </xf>
    <xf numFmtId="0" fontId="2" fillId="0" borderId="1" xfId="0" applyFont="1" applyBorder="1" applyAlignment="1">
      <alignment horizontal="center" vertical="top" wrapText="1"/>
    </xf>
    <xf numFmtId="0" fontId="2" fillId="0" borderId="0" xfId="0" applyFont="1" applyAlignment="1">
      <alignment horizontal="center" vertical="top" wrapText="1"/>
    </xf>
    <xf numFmtId="2" fontId="5" fillId="0" borderId="1" xfId="0" applyNumberFormat="1" applyFont="1" applyBorder="1" applyAlignment="1">
      <alignment horizontal="center" vertical="top" wrapText="1"/>
    </xf>
    <xf numFmtId="0" fontId="3" fillId="0" borderId="0" xfId="0" applyFont="1" applyAlignment="1">
      <alignment horizontal="center" vertical="top" wrapText="1"/>
    </xf>
    <xf numFmtId="0" fontId="5" fillId="0" borderId="1" xfId="0" applyFont="1" applyBorder="1" applyAlignment="1">
      <alignment horizontal="center" vertical="top" wrapText="1"/>
    </xf>
    <xf numFmtId="0" fontId="13" fillId="0" borderId="1" xfId="0" applyFont="1" applyBorder="1" applyAlignment="1">
      <alignment horizontal="left" wrapText="1"/>
    </xf>
    <xf numFmtId="2" fontId="4"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3" fillId="0" borderId="9" xfId="0" applyFont="1" applyBorder="1" applyAlignment="1">
      <alignment horizontal="left" vertical="top" wrapText="1"/>
    </xf>
    <xf numFmtId="0" fontId="3" fillId="0" borderId="1" xfId="0" applyFont="1" applyBorder="1" applyAlignment="1">
      <alignment horizontal="left" vertical="top" wrapText="1"/>
    </xf>
    <xf numFmtId="0" fontId="7" fillId="0" borderId="18" xfId="0" applyFont="1" applyBorder="1" applyAlignment="1">
      <alignment horizontal="left" vertical="top" wrapText="1"/>
    </xf>
    <xf numFmtId="0" fontId="7" fillId="0" borderId="24" xfId="0" applyFont="1" applyBorder="1" applyAlignment="1">
      <alignment horizontal="left" vertical="top" wrapText="1"/>
    </xf>
    <xf numFmtId="0" fontId="7" fillId="0" borderId="9" xfId="0" applyFont="1" applyBorder="1" applyAlignment="1">
      <alignment horizontal="left" vertical="top" wrapText="1"/>
    </xf>
    <xf numFmtId="0" fontId="3" fillId="0" borderId="1" xfId="0" applyFont="1" applyBorder="1" applyAlignment="1">
      <alignment horizontal="center" vertical="top" wrapText="1"/>
    </xf>
    <xf numFmtId="2" fontId="4" fillId="0" borderId="1" xfId="0" applyNumberFormat="1" applyFont="1" applyBorder="1" applyAlignment="1">
      <alignment horizontal="center" wrapText="1"/>
    </xf>
    <xf numFmtId="0" fontId="11" fillId="0" borderId="1" xfId="0" applyFont="1" applyBorder="1" applyAlignment="1">
      <alignment horizontal="center" vertical="top" wrapText="1"/>
    </xf>
    <xf numFmtId="0" fontId="11" fillId="0" borderId="1" xfId="0" applyFont="1" applyBorder="1" applyAlignment="1">
      <alignment horizontal="center" vertical="center" wrapText="1"/>
    </xf>
    <xf numFmtId="0" fontId="15" fillId="0" borderId="0" xfId="0" applyFont="1" applyAlignment="1">
      <alignment horizontal="center" vertical="top" wrapText="1"/>
    </xf>
    <xf numFmtId="0" fontId="4" fillId="0" borderId="0" xfId="0" applyFont="1" applyAlignment="1">
      <alignment horizontal="center" vertical="top" wrapText="1"/>
    </xf>
    <xf numFmtId="0" fontId="13" fillId="0" borderId="18" xfId="0" applyFont="1" applyBorder="1" applyAlignment="1">
      <alignment horizontal="left" vertical="top" wrapText="1"/>
    </xf>
    <xf numFmtId="0" fontId="2" fillId="0" borderId="24" xfId="0" applyFont="1" applyBorder="1" applyAlignment="1">
      <alignment horizontal="left" vertical="top" wrapText="1"/>
    </xf>
    <xf numFmtId="0" fontId="2" fillId="0" borderId="9" xfId="0" applyFont="1" applyBorder="1" applyAlignment="1">
      <alignment horizontal="left" vertical="top" wrapText="1"/>
    </xf>
    <xf numFmtId="0" fontId="14" fillId="0" borderId="18" xfId="0" applyFont="1" applyBorder="1" applyAlignment="1">
      <alignment horizontal="left" vertical="top" wrapText="1"/>
    </xf>
    <xf numFmtId="0" fontId="14" fillId="0" borderId="24" xfId="0" applyFont="1" applyBorder="1" applyAlignment="1">
      <alignment horizontal="left" vertical="top" wrapText="1"/>
    </xf>
    <xf numFmtId="0" fontId="14" fillId="0" borderId="9" xfId="0" applyFont="1" applyBorder="1" applyAlignment="1">
      <alignment horizontal="left" vertical="top" wrapText="1"/>
    </xf>
    <xf numFmtId="0" fontId="6" fillId="0" borderId="31" xfId="0" applyFont="1" applyBorder="1" applyAlignment="1">
      <alignment horizontal="left" vertical="top" wrapText="1"/>
    </xf>
    <xf numFmtId="0" fontId="6" fillId="0" borderId="36" xfId="0" applyFont="1" applyBorder="1" applyAlignment="1">
      <alignment horizontal="left" vertical="top" wrapText="1"/>
    </xf>
    <xf numFmtId="0" fontId="6" fillId="0" borderId="37" xfId="0" applyFont="1" applyBorder="1" applyAlignment="1">
      <alignment horizontal="left" vertical="top" wrapText="1"/>
    </xf>
    <xf numFmtId="0" fontId="4" fillId="0" borderId="17" xfId="0" applyFont="1" applyBorder="1" applyAlignment="1">
      <alignment horizontal="center" vertical="top" wrapText="1"/>
    </xf>
    <xf numFmtId="0" fontId="4" fillId="0" borderId="4" xfId="0" applyFont="1" applyBorder="1" applyAlignment="1">
      <alignment horizontal="left" vertical="top" wrapText="1"/>
    </xf>
    <xf numFmtId="0" fontId="4" fillId="0" borderId="12" xfId="0" applyFont="1" applyBorder="1" applyAlignment="1">
      <alignment horizontal="left" vertical="top" wrapText="1"/>
    </xf>
    <xf numFmtId="0" fontId="4" fillId="0" borderId="35" xfId="0" applyFont="1" applyBorder="1" applyAlignment="1">
      <alignment horizontal="left" vertical="top" wrapText="1"/>
    </xf>
    <xf numFmtId="0" fontId="2" fillId="0" borderId="18" xfId="0" applyFont="1" applyBorder="1" applyAlignment="1">
      <alignment horizontal="center" vertical="top" wrapText="1"/>
    </xf>
    <xf numFmtId="0" fontId="2" fillId="0" borderId="24" xfId="0" applyFont="1" applyBorder="1" applyAlignment="1">
      <alignment horizontal="center" vertical="top" wrapText="1"/>
    </xf>
    <xf numFmtId="0" fontId="2" fillId="0" borderId="9" xfId="0" applyFont="1" applyBorder="1" applyAlignment="1">
      <alignment horizontal="center" vertical="top" wrapText="1"/>
    </xf>
    <xf numFmtId="0" fontId="3" fillId="0" borderId="18" xfId="0" applyFont="1" applyBorder="1" applyAlignment="1">
      <alignment horizontal="center" vertical="top" wrapText="1"/>
    </xf>
    <xf numFmtId="0" fontId="3" fillId="0" borderId="24" xfId="0" applyFont="1" applyBorder="1" applyAlignment="1">
      <alignment horizontal="center" vertical="top" wrapText="1"/>
    </xf>
    <xf numFmtId="0" fontId="3" fillId="0" borderId="9" xfId="0" applyFont="1" applyBorder="1" applyAlignment="1">
      <alignment horizontal="center" vertical="top" wrapText="1"/>
    </xf>
    <xf numFmtId="0" fontId="3" fillId="0" borderId="18" xfId="0" applyFont="1" applyBorder="1" applyAlignment="1">
      <alignment horizontal="left" vertical="top" wrapText="1"/>
    </xf>
    <xf numFmtId="0" fontId="3" fillId="0" borderId="24" xfId="0" applyFont="1" applyBorder="1" applyAlignment="1">
      <alignment horizontal="left" vertical="top" wrapText="1"/>
    </xf>
    <xf numFmtId="0" fontId="11" fillId="0" borderId="1" xfId="0" applyFont="1" applyBorder="1" applyAlignment="1">
      <alignment vertical="center" wrapText="1"/>
    </xf>
    <xf numFmtId="0" fontId="5"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25" xfId="0" applyFont="1" applyBorder="1" applyAlignment="1">
      <alignment horizontal="left" vertical="top" wrapText="1"/>
    </xf>
    <xf numFmtId="0" fontId="3" fillId="0" borderId="3" xfId="0" applyFont="1" applyBorder="1" applyAlignment="1">
      <alignment horizontal="center" vertical="top" wrapText="1"/>
    </xf>
    <xf numFmtId="0" fontId="3" fillId="0" borderId="25" xfId="0" applyFont="1" applyBorder="1" applyAlignment="1">
      <alignment horizontal="center" vertical="top" wrapText="1"/>
    </xf>
    <xf numFmtId="0" fontId="1" fillId="0" borderId="0" xfId="0" applyFont="1" applyAlignment="1">
      <alignment horizontal="left" vertical="top" wrapText="1"/>
    </xf>
    <xf numFmtId="0" fontId="4" fillId="0" borderId="1" xfId="0" applyFont="1" applyBorder="1" applyAlignment="1">
      <alignment horizontal="left" vertical="top" wrapText="1"/>
    </xf>
    <xf numFmtId="10" fontId="5"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0" fillId="0" borderId="1" xfId="0" applyBorder="1" applyAlignment="1">
      <alignment horizontal="left" vertical="top" wrapText="1"/>
    </xf>
    <xf numFmtId="0" fontId="4" fillId="0" borderId="1" xfId="0" applyFont="1" applyBorder="1" applyAlignment="1">
      <alignment vertical="top"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0" fontId="3" fillId="0" borderId="18" xfId="0" applyFont="1" applyBorder="1" applyAlignment="1">
      <alignment horizontal="right" vertical="top" wrapText="1"/>
    </xf>
    <xf numFmtId="0" fontId="3" fillId="0" borderId="24" xfId="0" applyFont="1" applyBorder="1" applyAlignment="1">
      <alignment horizontal="right" vertical="top" wrapText="1"/>
    </xf>
    <xf numFmtId="0" fontId="5" fillId="0" borderId="4" xfId="0" applyFont="1" applyBorder="1" applyAlignment="1">
      <alignment horizontal="left" vertical="top" wrapText="1"/>
    </xf>
    <xf numFmtId="0" fontId="5" fillId="0" borderId="12" xfId="0" applyFont="1" applyBorder="1" applyAlignment="1">
      <alignment horizontal="left" vertical="top" wrapText="1"/>
    </xf>
    <xf numFmtId="0" fontId="5" fillId="0" borderId="35" xfId="0" applyFont="1" applyBorder="1" applyAlignment="1">
      <alignment horizontal="left" vertical="top" wrapText="1"/>
    </xf>
    <xf numFmtId="0" fontId="7" fillId="0" borderId="4" xfId="0" applyFont="1" applyBorder="1" applyAlignment="1">
      <alignment horizontal="left" vertical="top" wrapText="1"/>
    </xf>
    <xf numFmtId="0" fontId="7" fillId="0" borderId="12" xfId="0" applyFont="1" applyBorder="1" applyAlignment="1">
      <alignment horizontal="left" vertical="top" wrapText="1"/>
    </xf>
    <xf numFmtId="0" fontId="7" fillId="0" borderId="1" xfId="0" applyFont="1" applyBorder="1" applyAlignment="1">
      <alignment horizontal="center" vertical="top" wrapText="1"/>
    </xf>
    <xf numFmtId="0" fontId="7" fillId="0" borderId="34" xfId="0" applyFont="1" applyBorder="1" applyAlignment="1">
      <alignment horizontal="left" vertical="top" wrapText="1"/>
    </xf>
    <xf numFmtId="0" fontId="7" fillId="0" borderId="0" xfId="0" applyFont="1" applyBorder="1" applyAlignment="1">
      <alignment horizontal="left" vertical="top" wrapText="1"/>
    </xf>
    <xf numFmtId="0" fontId="3" fillId="0" borderId="4" xfId="0" applyFont="1" applyBorder="1" applyAlignment="1">
      <alignment horizontal="left" vertical="top" wrapText="1"/>
    </xf>
    <xf numFmtId="0" fontId="3" fillId="0" borderId="12" xfId="0" applyFont="1" applyBorder="1" applyAlignment="1">
      <alignment horizontal="left" vertical="top" wrapText="1"/>
    </xf>
    <xf numFmtId="0" fontId="3" fillId="0" borderId="35" xfId="0" applyFont="1" applyBorder="1" applyAlignment="1">
      <alignment horizontal="left" vertical="top" wrapText="1"/>
    </xf>
    <xf numFmtId="0" fontId="5" fillId="0" borderId="18" xfId="0" applyFont="1" applyBorder="1" applyAlignment="1">
      <alignment horizontal="center" vertical="top" wrapText="1"/>
    </xf>
    <xf numFmtId="0" fontId="5" fillId="0" borderId="24" xfId="0" applyFont="1" applyBorder="1" applyAlignment="1">
      <alignment horizontal="center" vertical="top" wrapText="1"/>
    </xf>
    <xf numFmtId="0" fontId="5" fillId="0" borderId="9" xfId="0" applyFont="1" applyBorder="1" applyAlignment="1">
      <alignment horizontal="center" vertical="top" wrapText="1"/>
    </xf>
    <xf numFmtId="0" fontId="11" fillId="0" borderId="3" xfId="0" applyFont="1" applyBorder="1" applyAlignment="1">
      <alignment horizontal="center" vertical="top" wrapText="1"/>
    </xf>
    <xf numFmtId="0" fontId="12" fillId="0" borderId="1" xfId="0" applyFont="1" applyBorder="1" applyAlignment="1">
      <alignment horizontal="center" vertical="top" wrapText="1"/>
    </xf>
    <xf numFmtId="0" fontId="6" fillId="0" borderId="26" xfId="0" applyFont="1" applyBorder="1" applyAlignment="1">
      <alignment horizontal="left" vertical="top" wrapText="1"/>
    </xf>
    <xf numFmtId="0" fontId="7" fillId="0" borderId="26" xfId="0" applyFont="1" applyBorder="1" applyAlignment="1">
      <alignment horizontal="left" vertical="top" wrapText="1"/>
    </xf>
    <xf numFmtId="0" fontId="12" fillId="0" borderId="1" xfId="0" applyFont="1" applyBorder="1" applyAlignment="1">
      <alignment horizontal="left" vertical="top" wrapText="1"/>
    </xf>
    <xf numFmtId="10" fontId="5" fillId="0" borderId="39" xfId="0" applyNumberFormat="1" applyFont="1" applyBorder="1" applyAlignment="1">
      <alignment horizontal="center" vertical="top" wrapText="1"/>
    </xf>
    <xf numFmtId="0" fontId="5" fillId="0" borderId="39" xfId="0" applyFont="1" applyBorder="1" applyAlignment="1">
      <alignment horizontal="center" vertical="top" wrapText="1"/>
    </xf>
    <xf numFmtId="10" fontId="5" fillId="0" borderId="26" xfId="0" applyNumberFormat="1" applyFont="1" applyBorder="1" applyAlignment="1">
      <alignment horizontal="center" vertical="top" wrapText="1"/>
    </xf>
    <xf numFmtId="0" fontId="5" fillId="0" borderId="26" xfId="0" applyFont="1" applyBorder="1" applyAlignment="1">
      <alignment horizontal="center" vertical="top" wrapText="1"/>
    </xf>
    <xf numFmtId="0" fontId="7" fillId="0" borderId="17" xfId="0" applyFont="1" applyBorder="1" applyAlignment="1">
      <alignment horizontal="left" vertical="top" wrapText="1"/>
    </xf>
    <xf numFmtId="0" fontId="7" fillId="0" borderId="20" xfId="0" applyFont="1" applyBorder="1" applyAlignment="1">
      <alignment horizontal="left" vertical="top" wrapText="1"/>
    </xf>
    <xf numFmtId="0" fontId="7" fillId="0" borderId="28" xfId="0" applyFont="1" applyBorder="1" applyAlignment="1">
      <alignment horizontal="left" vertical="top" wrapText="1"/>
    </xf>
    <xf numFmtId="0" fontId="7" fillId="0" borderId="29" xfId="0" applyFont="1" applyBorder="1" applyAlignment="1">
      <alignment horizontal="left" vertical="top" wrapText="1"/>
    </xf>
    <xf numFmtId="0" fontId="7" fillId="0" borderId="30" xfId="0" applyFont="1" applyBorder="1" applyAlignment="1">
      <alignment horizontal="left" vertical="top" wrapText="1"/>
    </xf>
    <xf numFmtId="0" fontId="3" fillId="0" borderId="9" xfId="0" applyFont="1" applyBorder="1" applyAlignment="1">
      <alignment horizontal="right" vertical="top" wrapText="1"/>
    </xf>
    <xf numFmtId="0" fontId="15" fillId="0" borderId="1" xfId="0" applyFont="1" applyBorder="1" applyAlignment="1">
      <alignment horizontal="center" vertical="top" wrapText="1"/>
    </xf>
    <xf numFmtId="0" fontId="14" fillId="0" borderId="38" xfId="0" applyFont="1" applyFill="1" applyBorder="1" applyAlignment="1">
      <alignment horizontal="left" vertical="top" wrapText="1"/>
    </xf>
    <xf numFmtId="0" fontId="4" fillId="0" borderId="3" xfId="0" applyFont="1" applyBorder="1" applyAlignment="1">
      <alignment horizontal="left" vertical="top" wrapText="1"/>
    </xf>
    <xf numFmtId="0" fontId="4" fillId="0" borderId="6" xfId="0" applyFont="1" applyBorder="1" applyAlignment="1">
      <alignment horizontal="left" vertical="top" wrapText="1"/>
    </xf>
    <xf numFmtId="2" fontId="4" fillId="0" borderId="4" xfId="0" applyNumberFormat="1" applyFont="1" applyBorder="1" applyAlignment="1">
      <alignment horizontal="left" vertical="top" wrapText="1"/>
    </xf>
    <xf numFmtId="2" fontId="4" fillId="0" borderId="12" xfId="0" applyNumberFormat="1" applyFont="1" applyBorder="1" applyAlignment="1">
      <alignment horizontal="left" vertical="top" wrapText="1"/>
    </xf>
    <xf numFmtId="2" fontId="4" fillId="0" borderId="35" xfId="0" applyNumberFormat="1" applyFont="1" applyBorder="1" applyAlignment="1">
      <alignment horizontal="left" vertical="top" wrapText="1"/>
    </xf>
    <xf numFmtId="2" fontId="4" fillId="0" borderId="19" xfId="0" applyNumberFormat="1" applyFont="1" applyBorder="1" applyAlignment="1">
      <alignment horizontal="left" vertical="top" wrapText="1"/>
    </xf>
    <xf numFmtId="2" fontId="4" fillId="0" borderId="17" xfId="0" applyNumberFormat="1" applyFont="1" applyBorder="1" applyAlignment="1">
      <alignment horizontal="left" vertical="top" wrapText="1"/>
    </xf>
    <xf numFmtId="2" fontId="4" fillId="0" borderId="20" xfId="0" applyNumberFormat="1" applyFont="1" applyBorder="1" applyAlignment="1">
      <alignment horizontal="left" vertical="top" wrapText="1"/>
    </xf>
    <xf numFmtId="0" fontId="7" fillId="0" borderId="32" xfId="0" applyFont="1" applyBorder="1" applyAlignment="1">
      <alignment horizontal="left" vertical="top" wrapText="1"/>
    </xf>
    <xf numFmtId="2" fontId="4" fillId="0" borderId="1" xfId="0" applyNumberFormat="1" applyFont="1" applyBorder="1" applyAlignment="1">
      <alignment horizontal="left" vertical="top" wrapText="1"/>
    </xf>
    <xf numFmtId="2" fontId="4" fillId="0" borderId="18" xfId="0" applyNumberFormat="1" applyFont="1" applyBorder="1" applyAlignment="1">
      <alignment horizontal="center" wrapText="1"/>
    </xf>
    <xf numFmtId="2" fontId="4" fillId="0" borderId="24" xfId="0" applyNumberFormat="1" applyFont="1" applyBorder="1" applyAlignment="1">
      <alignment horizontal="center" wrapText="1"/>
    </xf>
    <xf numFmtId="2" fontId="4" fillId="0" borderId="9" xfId="0" applyNumberFormat="1" applyFont="1" applyBorder="1" applyAlignment="1">
      <alignment horizontal="center" wrapText="1"/>
    </xf>
    <xf numFmtId="0" fontId="13" fillId="0" borderId="1" xfId="0" applyFont="1" applyBorder="1" applyAlignment="1">
      <alignment horizontal="left"/>
    </xf>
    <xf numFmtId="0" fontId="4" fillId="0" borderId="18" xfId="0" applyFont="1" applyBorder="1" applyAlignment="1">
      <alignment horizontal="left" vertical="top" wrapText="1"/>
    </xf>
    <xf numFmtId="0" fontId="4" fillId="0" borderId="24" xfId="0" applyFont="1" applyBorder="1" applyAlignment="1">
      <alignment horizontal="left" vertical="top" wrapText="1"/>
    </xf>
    <xf numFmtId="0" fontId="4" fillId="0" borderId="9" xfId="0" applyFont="1" applyBorder="1" applyAlignment="1">
      <alignment horizontal="left" vertical="top" wrapText="1"/>
    </xf>
    <xf numFmtId="0" fontId="4" fillId="0" borderId="18" xfId="0" applyFont="1" applyBorder="1" applyAlignment="1">
      <alignment horizontal="center" vertical="top" wrapText="1"/>
    </xf>
    <xf numFmtId="0" fontId="4" fillId="0" borderId="24" xfId="0" applyFont="1" applyBorder="1" applyAlignment="1">
      <alignment horizontal="center" vertical="top" wrapText="1"/>
    </xf>
    <xf numFmtId="0" fontId="4" fillId="0" borderId="9" xfId="0" applyFont="1" applyBorder="1" applyAlignment="1">
      <alignment horizontal="center" vertical="top" wrapText="1"/>
    </xf>
    <xf numFmtId="10" fontId="5" fillId="0" borderId="40" xfId="0" applyNumberFormat="1" applyFont="1" applyBorder="1" applyAlignment="1">
      <alignment horizontal="center" vertical="top" wrapText="1"/>
    </xf>
    <xf numFmtId="0" fontId="5" fillId="0" borderId="40" xfId="0" applyFont="1" applyBorder="1" applyAlignment="1">
      <alignment horizontal="center" vertical="top"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2" fontId="4" fillId="0" borderId="4" xfId="0" applyNumberFormat="1" applyFont="1" applyBorder="1" applyAlignment="1">
      <alignment horizontal="center" wrapText="1"/>
    </xf>
    <xf numFmtId="2" fontId="4" fillId="0" borderId="12" xfId="0" applyNumberFormat="1" applyFont="1" applyBorder="1" applyAlignment="1">
      <alignment horizontal="center" wrapText="1"/>
    </xf>
    <xf numFmtId="2" fontId="4" fillId="0" borderId="35" xfId="0" applyNumberFormat="1" applyFont="1" applyBorder="1" applyAlignment="1">
      <alignment horizontal="center" wrapText="1"/>
    </xf>
    <xf numFmtId="2" fontId="4" fillId="0" borderId="19" xfId="0" applyNumberFormat="1" applyFont="1" applyBorder="1" applyAlignment="1">
      <alignment horizontal="center" wrapText="1"/>
    </xf>
    <xf numFmtId="2" fontId="4" fillId="0" borderId="17" xfId="0" applyNumberFormat="1" applyFont="1" applyBorder="1" applyAlignment="1">
      <alignment horizontal="center" wrapText="1"/>
    </xf>
    <xf numFmtId="2" fontId="4" fillId="0" borderId="20" xfId="0" applyNumberFormat="1" applyFont="1" applyBorder="1" applyAlignment="1">
      <alignment horizontal="center" wrapText="1"/>
    </xf>
    <xf numFmtId="2" fontId="4" fillId="0" borderId="18" xfId="0" applyNumberFormat="1" applyFont="1" applyBorder="1" applyAlignment="1">
      <alignment horizontal="center" vertical="top" wrapText="1"/>
    </xf>
    <xf numFmtId="2" fontId="4" fillId="0" borderId="24" xfId="0" applyNumberFormat="1" applyFont="1" applyBorder="1" applyAlignment="1">
      <alignment horizontal="center" vertical="top" wrapText="1"/>
    </xf>
    <xf numFmtId="2" fontId="4" fillId="0" borderId="9" xfId="0" applyNumberFormat="1" applyFont="1" applyBorder="1" applyAlignment="1">
      <alignment horizontal="center" vertical="top" wrapText="1"/>
    </xf>
    <xf numFmtId="0" fontId="6" fillId="0" borderId="1" xfId="0" applyFont="1" applyBorder="1" applyAlignment="1">
      <alignment horizontal="left" vertical="top" wrapText="1"/>
    </xf>
    <xf numFmtId="0" fontId="15" fillId="0" borderId="18" xfId="0" applyFont="1" applyBorder="1" applyAlignment="1">
      <alignment horizontal="center" vertical="top" wrapText="1"/>
    </xf>
    <xf numFmtId="0" fontId="15" fillId="0" borderId="24" xfId="0" applyFont="1" applyBorder="1" applyAlignment="1">
      <alignment horizontal="center" vertical="top" wrapText="1"/>
    </xf>
    <xf numFmtId="0" fontId="9" fillId="0" borderId="18"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9" xfId="0" applyFont="1" applyBorder="1" applyAlignment="1">
      <alignment horizontal="center" vertical="center" wrapText="1"/>
    </xf>
    <xf numFmtId="0" fontId="3" fillId="0" borderId="19" xfId="0" applyFont="1" applyBorder="1" applyAlignment="1">
      <alignment horizontal="left" vertical="top" wrapText="1"/>
    </xf>
    <xf numFmtId="0" fontId="3" fillId="0" borderId="17" xfId="0" applyFont="1" applyBorder="1" applyAlignment="1">
      <alignment horizontal="left" vertical="top" wrapText="1"/>
    </xf>
    <xf numFmtId="0" fontId="7" fillId="0" borderId="31" xfId="0" applyFont="1" applyBorder="1" applyAlignment="1">
      <alignment horizontal="left" vertical="top" wrapText="1"/>
    </xf>
    <xf numFmtId="0" fontId="7" fillId="0" borderId="36" xfId="0" applyFont="1" applyBorder="1" applyAlignment="1">
      <alignment horizontal="left" vertical="top" wrapText="1"/>
    </xf>
    <xf numFmtId="0" fontId="7" fillId="0" borderId="37" xfId="0" applyFont="1" applyBorder="1" applyAlignment="1">
      <alignment horizontal="left" vertical="top"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5" xfId="0" applyFont="1" applyBorder="1" applyAlignment="1">
      <alignment horizontal="center" vertical="center" wrapText="1"/>
    </xf>
    <xf numFmtId="0" fontId="13" fillId="0" borderId="24" xfId="0" applyFont="1" applyBorder="1" applyAlignment="1">
      <alignment horizontal="left" vertical="top" wrapText="1"/>
    </xf>
    <xf numFmtId="0" fontId="13" fillId="0" borderId="9" xfId="0" applyFont="1" applyBorder="1" applyAlignment="1">
      <alignment horizontal="left" vertical="top" wrapText="1"/>
    </xf>
    <xf numFmtId="0" fontId="6" fillId="0" borderId="44" xfId="0" applyFont="1" applyBorder="1" applyAlignment="1">
      <alignment horizontal="left" vertical="top" wrapText="1"/>
    </xf>
    <xf numFmtId="0" fontId="6" fillId="0" borderId="38" xfId="0" applyFont="1" applyBorder="1" applyAlignment="1">
      <alignment horizontal="left" vertical="top" wrapText="1"/>
    </xf>
    <xf numFmtId="0" fontId="6" fillId="0" borderId="45" xfId="0" applyFont="1" applyBorder="1" applyAlignment="1">
      <alignment horizontal="left" vertical="top" wrapText="1"/>
    </xf>
    <xf numFmtId="0" fontId="4" fillId="0" borderId="15" xfId="0" applyFont="1" applyBorder="1" applyAlignment="1">
      <alignment horizontal="center" vertical="top" wrapText="1"/>
    </xf>
    <xf numFmtId="0" fontId="7" fillId="0" borderId="44" xfId="0" applyFont="1" applyBorder="1" applyAlignment="1">
      <alignment horizontal="left" vertical="top" wrapText="1"/>
    </xf>
    <xf numFmtId="0" fontId="7" fillId="0" borderId="38" xfId="0" applyFont="1" applyBorder="1" applyAlignment="1">
      <alignment horizontal="left" vertical="top" wrapText="1"/>
    </xf>
    <xf numFmtId="0" fontId="7" fillId="0" borderId="45" xfId="0" applyFont="1" applyBorder="1" applyAlignment="1">
      <alignment horizontal="left" vertical="top" wrapText="1"/>
    </xf>
    <xf numFmtId="0" fontId="7" fillId="0" borderId="43" xfId="0" applyFont="1" applyBorder="1" applyAlignment="1">
      <alignment horizontal="left" vertical="top" wrapText="1"/>
    </xf>
    <xf numFmtId="0" fontId="13" fillId="0" borderId="18" xfId="0" applyFont="1" applyBorder="1" applyAlignment="1">
      <alignment horizontal="left"/>
    </xf>
    <xf numFmtId="0" fontId="13" fillId="0" borderId="24" xfId="0" applyFont="1" applyBorder="1" applyAlignment="1">
      <alignment horizontal="left"/>
    </xf>
    <xf numFmtId="0" fontId="13" fillId="0" borderId="9" xfId="0" applyFont="1" applyBorder="1" applyAlignment="1">
      <alignment horizontal="left"/>
    </xf>
    <xf numFmtId="0" fontId="5" fillId="0" borderId="18" xfId="0" applyFont="1" applyBorder="1" applyAlignment="1">
      <alignment horizontal="left" vertical="top" wrapText="1"/>
    </xf>
    <xf numFmtId="0" fontId="5" fillId="0" borderId="24" xfId="0" applyFont="1" applyBorder="1" applyAlignment="1">
      <alignment horizontal="left" vertical="top" wrapText="1"/>
    </xf>
    <xf numFmtId="0" fontId="5" fillId="0" borderId="9" xfId="0" applyFont="1" applyBorder="1" applyAlignment="1">
      <alignment horizontal="left" vertical="top" wrapText="1"/>
    </xf>
    <xf numFmtId="43" fontId="3" fillId="0" borderId="3" xfId="2" applyFont="1" applyFill="1" applyBorder="1" applyAlignment="1">
      <alignment horizontal="left" vertical="top" wrapText="1"/>
    </xf>
    <xf numFmtId="43" fontId="3" fillId="0" borderId="25" xfId="2" applyFont="1" applyFill="1" applyBorder="1" applyAlignment="1">
      <alignment horizontal="left" vertical="top" wrapText="1"/>
    </xf>
    <xf numFmtId="0" fontId="6" fillId="0" borderId="18" xfId="0" applyFont="1" applyBorder="1" applyAlignment="1">
      <alignment horizontal="left" vertical="top" wrapText="1"/>
    </xf>
    <xf numFmtId="0" fontId="6" fillId="0" borderId="24" xfId="0" applyFont="1" applyBorder="1" applyAlignment="1">
      <alignment horizontal="left" vertical="top" wrapText="1"/>
    </xf>
    <xf numFmtId="0" fontId="6" fillId="0" borderId="9" xfId="0" applyFont="1" applyBorder="1" applyAlignment="1">
      <alignment horizontal="left" vertical="top" wrapText="1"/>
    </xf>
    <xf numFmtId="0" fontId="4" fillId="0" borderId="1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9" xfId="0" applyFont="1" applyBorder="1" applyAlignment="1">
      <alignment horizontal="center" vertical="center" wrapText="1"/>
    </xf>
    <xf numFmtId="43" fontId="9" fillId="0" borderId="18" xfId="2" applyFont="1" applyFill="1" applyBorder="1" applyAlignment="1">
      <alignment horizontal="center" vertical="top" wrapText="1"/>
    </xf>
    <xf numFmtId="43" fontId="9" fillId="0" borderId="24" xfId="2" applyFont="1" applyFill="1" applyBorder="1" applyAlignment="1">
      <alignment horizontal="center" vertical="top" wrapText="1"/>
    </xf>
    <xf numFmtId="43" fontId="9" fillId="0" borderId="9" xfId="2" applyFont="1" applyFill="1" applyBorder="1" applyAlignment="1">
      <alignment horizontal="center" vertical="top" wrapText="1"/>
    </xf>
    <xf numFmtId="10" fontId="5" fillId="0" borderId="31" xfId="0" applyNumberFormat="1" applyFont="1" applyBorder="1" applyAlignment="1">
      <alignment horizontal="center" vertical="top" wrapText="1"/>
    </xf>
    <xf numFmtId="10" fontId="5" fillId="0" borderId="36" xfId="0" applyNumberFormat="1" applyFont="1" applyBorder="1" applyAlignment="1">
      <alignment horizontal="center" vertical="top" wrapText="1"/>
    </xf>
    <xf numFmtId="10" fontId="5" fillId="0" borderId="37" xfId="0" applyNumberFormat="1" applyFont="1" applyBorder="1" applyAlignment="1">
      <alignment horizontal="center" vertical="top" wrapText="1"/>
    </xf>
    <xf numFmtId="0" fontId="15" fillId="0" borderId="9" xfId="0" applyFont="1" applyBorder="1" applyAlignment="1">
      <alignment horizontal="center" vertical="top" wrapText="1"/>
    </xf>
    <xf numFmtId="10" fontId="5" fillId="0" borderId="41" xfId="0" applyNumberFormat="1" applyFont="1" applyBorder="1" applyAlignment="1">
      <alignment horizontal="center" vertical="top" wrapText="1"/>
    </xf>
    <xf numFmtId="0" fontId="5" fillId="0" borderId="15" xfId="0" applyFont="1" applyBorder="1" applyAlignment="1">
      <alignment horizontal="center" vertical="top" wrapText="1"/>
    </xf>
    <xf numFmtId="0" fontId="5" fillId="0" borderId="42" xfId="0" applyFont="1" applyBorder="1" applyAlignment="1">
      <alignment horizontal="center" vertical="top" wrapText="1"/>
    </xf>
    <xf numFmtId="0" fontId="12" fillId="0" borderId="18" xfId="0" applyFont="1" applyBorder="1" applyAlignment="1">
      <alignment horizontal="center" vertical="top" wrapText="1"/>
    </xf>
    <xf numFmtId="0" fontId="12" fillId="0" borderId="24" xfId="0" applyFont="1" applyBorder="1" applyAlignment="1">
      <alignment horizontal="center" vertical="top" wrapText="1"/>
    </xf>
    <xf numFmtId="0" fontId="12" fillId="0" borderId="9" xfId="0" applyFont="1" applyBorder="1" applyAlignment="1">
      <alignment horizontal="center" vertical="top" wrapText="1"/>
    </xf>
    <xf numFmtId="0" fontId="4" fillId="0" borderId="3" xfId="0" applyFont="1" applyBorder="1" applyAlignment="1">
      <alignment horizontal="left" vertical="center" wrapText="1"/>
    </xf>
    <xf numFmtId="0" fontId="4" fillId="0" borderId="25" xfId="0" applyFont="1" applyBorder="1" applyAlignment="1">
      <alignment horizontal="left" vertical="center"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2" fillId="0" borderId="1" xfId="0" applyFont="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top" wrapText="1"/>
    </xf>
    <xf numFmtId="0" fontId="11" fillId="0" borderId="9" xfId="0" applyFont="1" applyBorder="1" applyAlignment="1">
      <alignment horizontal="center" vertical="center" wrapText="1"/>
    </xf>
    <xf numFmtId="0" fontId="11" fillId="0" borderId="35" xfId="0" applyFont="1" applyBorder="1" applyAlignment="1">
      <alignment horizontal="center" vertical="center" wrapText="1"/>
    </xf>
    <xf numFmtId="0" fontId="7" fillId="0" borderId="46" xfId="0" applyFont="1" applyBorder="1" applyAlignment="1">
      <alignment horizontal="left" vertical="top" wrapText="1"/>
    </xf>
    <xf numFmtId="0" fontId="4" fillId="0" borderId="1" xfId="0" applyFont="1" applyBorder="1" applyAlignment="1">
      <alignment horizontal="left" vertical="center" wrapText="1"/>
    </xf>
    <xf numFmtId="0" fontId="7" fillId="0" borderId="19" xfId="0" applyFont="1" applyBorder="1" applyAlignment="1">
      <alignment horizontal="left" vertical="top" wrapText="1"/>
    </xf>
    <xf numFmtId="0" fontId="12" fillId="0" borderId="9" xfId="0" applyFont="1" applyBorder="1" applyAlignment="1">
      <alignment horizontal="left" vertical="top" wrapText="1"/>
    </xf>
    <xf numFmtId="10" fontId="5" fillId="0" borderId="47" xfId="0" applyNumberFormat="1" applyFont="1" applyBorder="1" applyAlignment="1">
      <alignment horizontal="center" vertical="top" wrapText="1"/>
    </xf>
    <xf numFmtId="10" fontId="5" fillId="0" borderId="16" xfId="0" applyNumberFormat="1" applyFont="1" applyBorder="1" applyAlignment="1">
      <alignment horizontal="center" vertical="top" wrapText="1"/>
    </xf>
    <xf numFmtId="10" fontId="5" fillId="0" borderId="48" xfId="0" applyNumberFormat="1" applyFont="1" applyBorder="1" applyAlignment="1">
      <alignment horizontal="center" vertical="top" wrapText="1"/>
    </xf>
    <xf numFmtId="10" fontId="5"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2" fontId="4" fillId="2" borderId="4" xfId="0" applyNumberFormat="1" applyFont="1" applyFill="1" applyBorder="1" applyAlignment="1">
      <alignment horizontal="center" wrapText="1"/>
    </xf>
    <xf numFmtId="2" fontId="4" fillId="2" borderId="12" xfId="0" applyNumberFormat="1" applyFont="1" applyFill="1" applyBorder="1" applyAlignment="1">
      <alignment horizontal="center" wrapText="1"/>
    </xf>
    <xf numFmtId="2" fontId="4" fillId="2" borderId="35" xfId="0" applyNumberFormat="1" applyFont="1" applyFill="1" applyBorder="1" applyAlignment="1">
      <alignment horizontal="center" wrapText="1"/>
    </xf>
    <xf numFmtId="2" fontId="4" fillId="2" borderId="19" xfId="0" applyNumberFormat="1" applyFont="1" applyFill="1" applyBorder="1" applyAlignment="1">
      <alignment horizontal="center" wrapText="1"/>
    </xf>
    <xf numFmtId="2" fontId="4" fillId="2" borderId="17" xfId="0" applyNumberFormat="1" applyFont="1" applyFill="1" applyBorder="1" applyAlignment="1">
      <alignment horizontal="center" wrapText="1"/>
    </xf>
    <xf numFmtId="2" fontId="4" fillId="2" borderId="20" xfId="0" applyNumberFormat="1" applyFont="1" applyFill="1" applyBorder="1" applyAlignment="1">
      <alignment horizontal="center" wrapText="1"/>
    </xf>
    <xf numFmtId="0" fontId="5" fillId="2" borderId="1" xfId="0" applyFont="1" applyFill="1" applyBorder="1" applyAlignment="1">
      <alignment horizontal="left" vertical="top" wrapText="1"/>
    </xf>
    <xf numFmtId="0" fontId="3" fillId="0" borderId="1" xfId="0" applyFont="1" applyBorder="1" applyAlignment="1">
      <alignment horizontal="right" vertical="top" wrapText="1"/>
    </xf>
    <xf numFmtId="0" fontId="0" fillId="0" borderId="0" xfId="0" applyAlignment="1">
      <alignment horizontal="center"/>
    </xf>
    <xf numFmtId="0" fontId="11" fillId="0" borderId="6" xfId="0" applyFont="1" applyBorder="1" applyAlignment="1">
      <alignment horizontal="center" vertical="top" wrapText="1"/>
    </xf>
    <xf numFmtId="0" fontId="11" fillId="0" borderId="25" xfId="0" applyFont="1" applyBorder="1" applyAlignment="1">
      <alignment horizontal="center" vertical="top"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9" xfId="0" applyFont="1" applyBorder="1" applyAlignment="1">
      <alignment horizontal="center" vertical="center" wrapText="1"/>
    </xf>
    <xf numFmtId="0" fontId="6" fillId="0" borderId="18" xfId="0" applyFont="1" applyBorder="1" applyAlignment="1">
      <alignment horizontal="center" vertical="top" wrapText="1"/>
    </xf>
    <xf numFmtId="0" fontId="6" fillId="0" borderId="24" xfId="0" applyFont="1" applyBorder="1" applyAlignment="1">
      <alignment horizontal="center" vertical="top" wrapText="1"/>
    </xf>
    <xf numFmtId="0" fontId="6" fillId="0" borderId="9" xfId="0" applyFont="1" applyBorder="1" applyAlignment="1">
      <alignment horizontal="center" vertical="top" wrapText="1"/>
    </xf>
    <xf numFmtId="0" fontId="5" fillId="0" borderId="18" xfId="0" applyFont="1" applyFill="1" applyBorder="1" applyAlignment="1">
      <alignment horizontal="center" vertical="top" wrapText="1"/>
    </xf>
    <xf numFmtId="0" fontId="5" fillId="0" borderId="24"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3" xfId="0" applyFont="1" applyBorder="1" applyAlignment="1">
      <alignment horizontal="center" vertical="top" wrapText="1"/>
    </xf>
    <xf numFmtId="0" fontId="5" fillId="0" borderId="6" xfId="0" applyFont="1" applyBorder="1" applyAlignment="1">
      <alignment horizontal="center" vertical="top" wrapText="1"/>
    </xf>
    <xf numFmtId="0" fontId="5" fillId="0" borderId="25" xfId="0" applyFont="1" applyBorder="1" applyAlignment="1">
      <alignment horizontal="center" vertical="top" wrapText="1"/>
    </xf>
    <xf numFmtId="0" fontId="5" fillId="0" borderId="51" xfId="0" applyFont="1" applyBorder="1" applyAlignment="1">
      <alignment horizontal="center" vertical="top" wrapText="1"/>
    </xf>
    <xf numFmtId="0" fontId="5" fillId="0" borderId="52" xfId="0" applyFont="1" applyBorder="1" applyAlignment="1">
      <alignment horizontal="center" vertical="top" wrapText="1"/>
    </xf>
    <xf numFmtId="0" fontId="11" fillId="0" borderId="4" xfId="0" applyFont="1" applyBorder="1" applyAlignment="1">
      <alignment horizontal="center" vertical="top" wrapText="1"/>
    </xf>
    <xf numFmtId="0" fontId="11" fillId="0" borderId="21" xfId="0" applyFont="1" applyBorder="1" applyAlignment="1">
      <alignment horizontal="center" vertical="top" wrapText="1"/>
    </xf>
    <xf numFmtId="0" fontId="5" fillId="0" borderId="25" xfId="0" applyFont="1" applyBorder="1" applyAlignment="1">
      <alignment horizontal="center" vertical="center" wrapText="1"/>
    </xf>
    <xf numFmtId="0" fontId="14" fillId="0" borderId="4" xfId="0" applyFont="1" applyBorder="1" applyAlignment="1">
      <alignment horizontal="left" vertical="top" wrapText="1"/>
    </xf>
    <xf numFmtId="0" fontId="14" fillId="0" borderId="12" xfId="0" applyFont="1" applyBorder="1" applyAlignment="1">
      <alignment horizontal="left" vertical="top" wrapText="1"/>
    </xf>
    <xf numFmtId="0" fontId="14" fillId="0" borderId="35" xfId="0" applyFont="1" applyBorder="1" applyAlignment="1">
      <alignment horizontal="left" vertical="top" wrapText="1"/>
    </xf>
    <xf numFmtId="0" fontId="14" fillId="0" borderId="0" xfId="0" applyFont="1" applyAlignment="1">
      <alignment horizontal="left" vertical="top" wrapText="1"/>
    </xf>
    <xf numFmtId="0" fontId="14" fillId="0" borderId="50" xfId="0" applyFont="1" applyBorder="1" applyAlignment="1">
      <alignment horizontal="left" vertical="top" wrapText="1"/>
    </xf>
    <xf numFmtId="0" fontId="6" fillId="0" borderId="34" xfId="0" applyFont="1" applyBorder="1" applyAlignment="1">
      <alignment horizontal="left" vertical="top" wrapText="1"/>
    </xf>
    <xf numFmtId="0" fontId="6" fillId="0" borderId="0" xfId="0" applyFont="1" applyAlignment="1">
      <alignment horizontal="left" vertical="top" wrapText="1"/>
    </xf>
    <xf numFmtId="0" fontId="6" fillId="0" borderId="50" xfId="0" applyFont="1" applyBorder="1" applyAlignment="1">
      <alignment horizontal="left" vertical="top" wrapText="1"/>
    </xf>
    <xf numFmtId="0" fontId="3" fillId="0" borderId="4" xfId="0" applyFont="1" applyBorder="1" applyAlignment="1">
      <alignment horizontal="center" vertical="top" wrapText="1"/>
    </xf>
    <xf numFmtId="0" fontId="3" fillId="0" borderId="12" xfId="0" applyFont="1" applyBorder="1" applyAlignment="1">
      <alignment horizontal="center" vertical="top" wrapText="1"/>
    </xf>
    <xf numFmtId="0" fontId="3" fillId="0" borderId="35" xfId="0" applyFont="1" applyBorder="1" applyAlignment="1">
      <alignment horizontal="center" vertical="top" wrapText="1"/>
    </xf>
    <xf numFmtId="0" fontId="5" fillId="0" borderId="55" xfId="0" applyFont="1" applyBorder="1" applyAlignment="1">
      <alignment horizontal="center" vertical="top" wrapText="1"/>
    </xf>
    <xf numFmtId="0" fontId="5" fillId="0" borderId="36" xfId="0" applyFont="1" applyBorder="1" applyAlignment="1">
      <alignment horizontal="center" vertical="top" wrapText="1"/>
    </xf>
    <xf numFmtId="0" fontId="5" fillId="0" borderId="56" xfId="0" applyFont="1" applyBorder="1" applyAlignment="1">
      <alignment horizontal="center" vertical="top" wrapText="1"/>
    </xf>
    <xf numFmtId="0" fontId="14" fillId="0" borderId="1" xfId="0" applyFont="1" applyBorder="1" applyAlignment="1">
      <alignment horizontal="left" vertical="top" wrapText="1"/>
    </xf>
    <xf numFmtId="2" fontId="4" fillId="2" borderId="18" xfId="0" applyNumberFormat="1" applyFont="1" applyFill="1" applyBorder="1" applyAlignment="1">
      <alignment horizontal="center" wrapText="1"/>
    </xf>
    <xf numFmtId="2" fontId="4" fillId="2" borderId="24" xfId="0" applyNumberFormat="1" applyFont="1" applyFill="1" applyBorder="1" applyAlignment="1">
      <alignment horizontal="center" wrapText="1"/>
    </xf>
    <xf numFmtId="2" fontId="4" fillId="2" borderId="9" xfId="0" applyNumberFormat="1" applyFont="1" applyFill="1" applyBorder="1" applyAlignment="1">
      <alignment horizontal="center" wrapText="1"/>
    </xf>
    <xf numFmtId="2" fontId="4" fillId="0" borderId="18" xfId="0" applyNumberFormat="1" applyFont="1" applyFill="1" applyBorder="1" applyAlignment="1">
      <alignment horizontal="center" vertical="top" wrapText="1"/>
    </xf>
    <xf numFmtId="2" fontId="4" fillId="0" borderId="24" xfId="0" applyNumberFormat="1" applyFont="1" applyFill="1" applyBorder="1" applyAlignment="1">
      <alignment horizontal="center" vertical="top" wrapText="1"/>
    </xf>
    <xf numFmtId="2" fontId="4" fillId="0" borderId="9" xfId="0" applyNumberFormat="1" applyFont="1" applyFill="1" applyBorder="1" applyAlignment="1">
      <alignment horizontal="center" vertical="top" wrapText="1"/>
    </xf>
    <xf numFmtId="0" fontId="5" fillId="2" borderId="18" xfId="0" applyFont="1" applyFill="1" applyBorder="1" applyAlignment="1">
      <alignment horizontal="center" vertical="top" wrapText="1"/>
    </xf>
    <xf numFmtId="0" fontId="5" fillId="2" borderId="24" xfId="0" applyFont="1" applyFill="1" applyBorder="1" applyAlignment="1">
      <alignment horizontal="center" vertical="top" wrapText="1"/>
    </xf>
    <xf numFmtId="0" fontId="5" fillId="2" borderId="9" xfId="0" applyFont="1" applyFill="1" applyBorder="1" applyAlignment="1">
      <alignment horizontal="center" vertical="top" wrapText="1"/>
    </xf>
    <xf numFmtId="0" fontId="6" fillId="0" borderId="53" xfId="0" applyFont="1" applyBorder="1" applyAlignment="1">
      <alignment horizontal="left" vertical="top" wrapText="1"/>
    </xf>
    <xf numFmtId="0" fontId="6" fillId="0" borderId="54" xfId="0" applyFont="1" applyBorder="1" applyAlignment="1">
      <alignment horizontal="left" vertical="top" wrapText="1"/>
    </xf>
    <xf numFmtId="2" fontId="4" fillId="0" borderId="4" xfId="0" applyNumberFormat="1" applyFont="1" applyBorder="1" applyAlignment="1">
      <alignment horizontal="left" wrapText="1"/>
    </xf>
    <xf numFmtId="2" fontId="4" fillId="0" borderId="12" xfId="0" applyNumberFormat="1" applyFont="1" applyBorder="1" applyAlignment="1">
      <alignment horizontal="left" wrapText="1"/>
    </xf>
    <xf numFmtId="2" fontId="4" fillId="0" borderId="35" xfId="0" applyNumberFormat="1" applyFont="1" applyBorder="1" applyAlignment="1">
      <alignment horizontal="left" wrapText="1"/>
    </xf>
    <xf numFmtId="2" fontId="4" fillId="0" borderId="19" xfId="0" applyNumberFormat="1" applyFont="1" applyBorder="1" applyAlignment="1">
      <alignment horizontal="left" wrapText="1"/>
    </xf>
    <xf numFmtId="2" fontId="4" fillId="0" borderId="17" xfId="0" applyNumberFormat="1" applyFont="1" applyBorder="1" applyAlignment="1">
      <alignment horizontal="left" wrapText="1"/>
    </xf>
    <xf numFmtId="2" fontId="4" fillId="0" borderId="20" xfId="0" applyNumberFormat="1" applyFont="1" applyBorder="1" applyAlignment="1">
      <alignment horizontal="left" wrapText="1"/>
    </xf>
    <xf numFmtId="0" fontId="4" fillId="0" borderId="4" xfId="0" applyFont="1" applyBorder="1" applyAlignment="1">
      <alignment horizontal="center" vertical="top" wrapText="1"/>
    </xf>
    <xf numFmtId="0" fontId="4" fillId="0" borderId="12" xfId="0" applyFont="1" applyBorder="1" applyAlignment="1">
      <alignment horizontal="center" vertical="top" wrapText="1"/>
    </xf>
    <xf numFmtId="0" fontId="4" fillId="0" borderId="35" xfId="0" applyFont="1" applyBorder="1" applyAlignment="1">
      <alignment horizontal="center" vertical="top" wrapText="1"/>
    </xf>
    <xf numFmtId="2" fontId="4" fillId="0" borderId="1" xfId="0" applyNumberFormat="1"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10" fontId="5" fillId="0" borderId="26" xfId="0" applyNumberFormat="1" applyFont="1" applyFill="1" applyBorder="1" applyAlignment="1">
      <alignment horizontal="center" vertical="top" wrapText="1"/>
    </xf>
    <xf numFmtId="0" fontId="5" fillId="0" borderId="39" xfId="0" applyFont="1" applyFill="1" applyBorder="1" applyAlignment="1">
      <alignment horizontal="center" vertical="top" wrapText="1"/>
    </xf>
    <xf numFmtId="2" fontId="4" fillId="0" borderId="4" xfId="0" applyNumberFormat="1" applyFont="1" applyBorder="1" applyAlignment="1">
      <alignment horizontal="center" vertical="center" wrapText="1"/>
    </xf>
    <xf numFmtId="2" fontId="4" fillId="0" borderId="12" xfId="0" applyNumberFormat="1" applyFont="1" applyBorder="1" applyAlignment="1">
      <alignment horizontal="center" vertical="center" wrapText="1"/>
    </xf>
    <xf numFmtId="2" fontId="4" fillId="0" borderId="35" xfId="0" applyNumberFormat="1" applyFont="1" applyBorder="1" applyAlignment="1">
      <alignment horizontal="center" vertical="center" wrapText="1"/>
    </xf>
    <xf numFmtId="2" fontId="4" fillId="0" borderId="19" xfId="0" applyNumberFormat="1" applyFont="1" applyBorder="1" applyAlignment="1">
      <alignment horizontal="center" vertical="center" wrapText="1"/>
    </xf>
    <xf numFmtId="2" fontId="4" fillId="0" borderId="17" xfId="0" applyNumberFormat="1" applyFont="1" applyBorder="1" applyAlignment="1">
      <alignment horizontal="center" vertical="center" wrapText="1"/>
    </xf>
    <xf numFmtId="2" fontId="4" fillId="0" borderId="20" xfId="0" applyNumberFormat="1" applyFont="1" applyBorder="1" applyAlignment="1">
      <alignment horizontal="center" vertical="center" wrapText="1"/>
    </xf>
    <xf numFmtId="0" fontId="7" fillId="0" borderId="18" xfId="0" applyFont="1" applyFill="1" applyBorder="1" applyAlignment="1">
      <alignment horizontal="left" vertical="top" wrapText="1"/>
    </xf>
    <xf numFmtId="0" fontId="7" fillId="0" borderId="24" xfId="0" applyFont="1" applyFill="1" applyBorder="1" applyAlignment="1">
      <alignment horizontal="left" vertical="top" wrapText="1"/>
    </xf>
    <xf numFmtId="0" fontId="7" fillId="0" borderId="9" xfId="0" applyFont="1" applyFill="1" applyBorder="1" applyAlignment="1">
      <alignment horizontal="left" vertical="top" wrapText="1"/>
    </xf>
    <xf numFmtId="165" fontId="5" fillId="0" borderId="26" xfId="1" applyNumberFormat="1" applyFont="1" applyFill="1" applyBorder="1" applyAlignment="1">
      <alignment horizontal="center" vertical="top" wrapText="1"/>
    </xf>
    <xf numFmtId="10" fontId="5" fillId="0" borderId="51" xfId="0" applyNumberFormat="1" applyFont="1" applyBorder="1" applyAlignment="1">
      <alignment horizontal="center" vertical="top" wrapText="1"/>
    </xf>
    <xf numFmtId="0" fontId="4" fillId="0" borderId="6" xfId="0" applyFont="1" applyBorder="1" applyAlignment="1">
      <alignment horizontal="left" vertical="center" wrapText="1"/>
    </xf>
    <xf numFmtId="0" fontId="2" fillId="0" borderId="0" xfId="0" applyFont="1" applyAlignment="1">
      <alignment horizontal="center" vertical="top" wrapText="1"/>
    </xf>
    <xf numFmtId="0" fontId="14" fillId="0" borderId="1" xfId="0" applyFont="1" applyBorder="1" applyAlignment="1">
      <alignment horizontal="center" vertical="top" wrapText="1"/>
    </xf>
    <xf numFmtId="0" fontId="6" fillId="0" borderId="1" xfId="0" applyFont="1" applyBorder="1" applyAlignment="1">
      <alignment horizontal="center" vertical="top" wrapText="1"/>
    </xf>
    <xf numFmtId="0" fontId="4" fillId="0" borderId="3" xfId="0" applyFont="1" applyBorder="1" applyAlignment="1">
      <alignment horizontal="center" vertical="top" wrapText="1"/>
    </xf>
    <xf numFmtId="0" fontId="4" fillId="0" borderId="6" xfId="0" applyFont="1" applyBorder="1" applyAlignment="1">
      <alignment horizontal="center" vertical="top" wrapText="1"/>
    </xf>
    <xf numFmtId="2" fontId="4" fillId="0" borderId="4" xfId="0" applyNumberFormat="1" applyFont="1" applyBorder="1" applyAlignment="1">
      <alignment horizontal="center" vertical="top" wrapText="1"/>
    </xf>
    <xf numFmtId="2" fontId="4" fillId="0" borderId="12" xfId="0" applyNumberFormat="1" applyFont="1" applyBorder="1" applyAlignment="1">
      <alignment horizontal="center" vertical="top" wrapText="1"/>
    </xf>
    <xf numFmtId="2" fontId="4" fillId="0" borderId="35" xfId="0" applyNumberFormat="1" applyFont="1" applyBorder="1" applyAlignment="1">
      <alignment horizontal="center" vertical="top" wrapText="1"/>
    </xf>
    <xf numFmtId="2" fontId="4" fillId="0" borderId="19" xfId="0" applyNumberFormat="1" applyFont="1" applyBorder="1" applyAlignment="1">
      <alignment horizontal="center" vertical="top" wrapText="1"/>
    </xf>
    <xf numFmtId="2" fontId="4" fillId="0" borderId="17" xfId="0" applyNumberFormat="1" applyFont="1" applyBorder="1" applyAlignment="1">
      <alignment horizontal="center" vertical="top" wrapText="1"/>
    </xf>
    <xf numFmtId="2" fontId="4" fillId="0" borderId="20" xfId="0" applyNumberFormat="1" applyFont="1" applyBorder="1" applyAlignment="1">
      <alignment horizontal="center" vertical="top" wrapText="1"/>
    </xf>
    <xf numFmtId="0" fontId="14" fillId="0" borderId="4" xfId="0" applyFont="1" applyBorder="1" applyAlignment="1">
      <alignment horizontal="center" vertical="top" wrapText="1"/>
    </xf>
    <xf numFmtId="0" fontId="14" fillId="0" borderId="12" xfId="0" applyFont="1" applyBorder="1" applyAlignment="1">
      <alignment horizontal="center" vertical="top" wrapText="1"/>
    </xf>
    <xf numFmtId="0" fontId="14" fillId="0" borderId="35" xfId="0" applyFont="1" applyBorder="1" applyAlignment="1">
      <alignment horizontal="center" vertical="top" wrapText="1"/>
    </xf>
    <xf numFmtId="0" fontId="6" fillId="0" borderId="34" xfId="0" applyFont="1" applyBorder="1" applyAlignment="1">
      <alignment horizontal="center" vertical="top" wrapText="1"/>
    </xf>
    <xf numFmtId="0" fontId="6" fillId="0" borderId="0" xfId="0" applyFont="1" applyAlignment="1">
      <alignment horizontal="center" vertical="top" wrapText="1"/>
    </xf>
    <xf numFmtId="0" fontId="6" fillId="0" borderId="50" xfId="0" applyFont="1" applyBorder="1" applyAlignment="1">
      <alignment horizontal="center" vertical="top" wrapText="1"/>
    </xf>
    <xf numFmtId="10" fontId="5" fillId="0" borderId="39" xfId="0" applyNumberFormat="1" applyFont="1" applyFill="1" applyBorder="1" applyAlignment="1">
      <alignment horizontal="center" vertical="top" wrapText="1"/>
    </xf>
    <xf numFmtId="0" fontId="7" fillId="0" borderId="28" xfId="0"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30" xfId="0" applyFont="1" applyFill="1" applyBorder="1" applyAlignment="1">
      <alignment horizontal="left" vertical="top" wrapText="1"/>
    </xf>
    <xf numFmtId="0" fontId="3" fillId="0" borderId="9" xfId="0" applyFont="1" applyFill="1" applyBorder="1" applyAlignment="1">
      <alignment horizontal="left" vertical="top"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2" fontId="4" fillId="0" borderId="4" xfId="0" applyNumberFormat="1" applyFont="1" applyFill="1" applyBorder="1" applyAlignment="1">
      <alignment horizontal="center" wrapText="1"/>
    </xf>
    <xf numFmtId="2" fontId="4" fillId="0" borderId="12" xfId="0" applyNumberFormat="1" applyFont="1" applyFill="1" applyBorder="1" applyAlignment="1">
      <alignment horizontal="center" wrapText="1"/>
    </xf>
    <xf numFmtId="2" fontId="4" fillId="0" borderId="35" xfId="0" applyNumberFormat="1" applyFont="1" applyFill="1" applyBorder="1" applyAlignment="1">
      <alignment horizontal="center" wrapText="1"/>
    </xf>
    <xf numFmtId="2" fontId="4" fillId="0" borderId="19" xfId="0" applyNumberFormat="1" applyFont="1" applyFill="1" applyBorder="1" applyAlignment="1">
      <alignment horizontal="center" wrapText="1"/>
    </xf>
    <xf numFmtId="2" fontId="4" fillId="0" borderId="17" xfId="0" applyNumberFormat="1" applyFont="1" applyFill="1" applyBorder="1" applyAlignment="1">
      <alignment horizontal="center" wrapText="1"/>
    </xf>
    <xf numFmtId="2" fontId="4" fillId="0" borderId="20" xfId="0" applyNumberFormat="1" applyFont="1" applyFill="1" applyBorder="1" applyAlignment="1">
      <alignment horizontal="center" wrapText="1"/>
    </xf>
    <xf numFmtId="0" fontId="13" fillId="0" borderId="1" xfId="0" applyFont="1" applyFill="1" applyBorder="1" applyAlignment="1">
      <alignment horizontal="left"/>
    </xf>
    <xf numFmtId="0" fontId="2" fillId="0" borderId="1" xfId="0" applyFont="1" applyFill="1" applyBorder="1" applyAlignment="1">
      <alignment horizontal="center" vertical="top" wrapText="1"/>
    </xf>
    <xf numFmtId="0" fontId="5" fillId="0" borderId="21" xfId="0" applyFont="1" applyBorder="1" applyAlignment="1">
      <alignment horizontal="center" vertical="top" wrapText="1"/>
    </xf>
    <xf numFmtId="0" fontId="5" fillId="0" borderId="0" xfId="0" applyFont="1" applyAlignment="1">
      <alignment horizontal="center" vertical="top" wrapText="1"/>
    </xf>
    <xf numFmtId="0" fontId="14" fillId="0" borderId="18" xfId="0" applyFont="1" applyFill="1" applyBorder="1" applyAlignment="1">
      <alignment horizontal="left" vertical="top" wrapText="1"/>
    </xf>
    <xf numFmtId="0" fontId="14" fillId="0" borderId="24" xfId="0" applyFont="1" applyFill="1" applyBorder="1" applyAlignment="1">
      <alignment horizontal="left" vertical="top" wrapText="1"/>
    </xf>
    <xf numFmtId="0" fontId="14" fillId="0" borderId="9" xfId="0" applyFont="1" applyFill="1" applyBorder="1" applyAlignment="1">
      <alignment horizontal="left" vertical="top" wrapText="1"/>
    </xf>
    <xf numFmtId="2" fontId="4" fillId="0" borderId="18" xfId="0" applyNumberFormat="1" applyFont="1" applyBorder="1" applyAlignment="1">
      <alignment horizontal="left" vertical="top" wrapText="1"/>
    </xf>
    <xf numFmtId="2" fontId="4" fillId="0" borderId="24" xfId="0" applyNumberFormat="1" applyFont="1" applyBorder="1" applyAlignment="1">
      <alignment horizontal="left" vertical="top" wrapText="1"/>
    </xf>
    <xf numFmtId="2" fontId="4" fillId="0" borderId="9" xfId="0" applyNumberFormat="1" applyFont="1" applyBorder="1" applyAlignment="1">
      <alignment horizontal="left" vertical="top" wrapText="1"/>
    </xf>
    <xf numFmtId="0" fontId="5" fillId="0" borderId="3" xfId="0" applyFont="1" applyBorder="1" applyAlignment="1">
      <alignment vertical="center" wrapText="1"/>
    </xf>
    <xf numFmtId="0" fontId="5" fillId="0" borderId="6" xfId="0" applyFont="1" applyBorder="1" applyAlignment="1">
      <alignment vertical="center" wrapText="1"/>
    </xf>
    <xf numFmtId="0" fontId="5" fillId="0" borderId="25" xfId="0" applyFont="1" applyBorder="1" applyAlignment="1">
      <alignment vertical="center" wrapText="1"/>
    </xf>
    <xf numFmtId="0" fontId="13" fillId="0" borderId="1" xfId="0" applyFont="1" applyBorder="1" applyAlignment="1">
      <alignment horizontal="center" vertical="top" wrapText="1"/>
    </xf>
    <xf numFmtId="0" fontId="2" fillId="0" borderId="1" xfId="0" applyFont="1" applyBorder="1" applyAlignment="1">
      <alignment horizontal="left" vertical="top" wrapText="1"/>
    </xf>
    <xf numFmtId="43" fontId="5" fillId="0" borderId="3" xfId="2" applyFont="1" applyFill="1" applyBorder="1" applyAlignment="1">
      <alignment horizontal="center" vertical="top" wrapText="1"/>
    </xf>
    <xf numFmtId="43" fontId="5" fillId="0" borderId="6" xfId="2" applyFont="1" applyFill="1" applyBorder="1" applyAlignment="1">
      <alignment horizontal="center" vertical="top" wrapText="1"/>
    </xf>
    <xf numFmtId="43" fontId="5" fillId="0" borderId="25" xfId="2" applyFont="1" applyFill="1" applyBorder="1" applyAlignment="1">
      <alignment horizontal="center" vertical="top" wrapText="1"/>
    </xf>
    <xf numFmtId="0" fontId="12" fillId="0" borderId="26" xfId="0" applyFont="1" applyBorder="1" applyAlignment="1">
      <alignment horizontal="left" vertical="top" wrapText="1"/>
    </xf>
    <xf numFmtId="0" fontId="4" fillId="0" borderId="25" xfId="0" applyFont="1" applyBorder="1" applyAlignment="1">
      <alignment horizontal="center" vertical="center" wrapText="1"/>
    </xf>
    <xf numFmtId="2" fontId="4" fillId="0" borderId="18" xfId="0" applyNumberFormat="1" applyFont="1" applyBorder="1" applyAlignment="1">
      <alignment horizontal="left" wrapText="1"/>
    </xf>
    <xf numFmtId="2" fontId="4" fillId="0" borderId="24" xfId="0" applyNumberFormat="1" applyFont="1" applyBorder="1" applyAlignment="1">
      <alignment horizontal="left" wrapText="1"/>
    </xf>
    <xf numFmtId="2" fontId="4" fillId="0" borderId="9" xfId="0" applyNumberFormat="1" applyFont="1" applyBorder="1" applyAlignment="1">
      <alignment horizontal="left" wrapText="1"/>
    </xf>
    <xf numFmtId="2" fontId="4" fillId="0" borderId="1" xfId="0" applyNumberFormat="1" applyFont="1" applyBorder="1" applyAlignment="1">
      <alignment horizontal="center" vertical="center" wrapText="1"/>
    </xf>
    <xf numFmtId="0" fontId="7" fillId="0" borderId="51" xfId="0" applyFont="1" applyBorder="1" applyAlignment="1">
      <alignment horizontal="left" vertical="top" wrapText="1"/>
    </xf>
    <xf numFmtId="0" fontId="7" fillId="0" borderId="15" xfId="0" applyFont="1" applyBorder="1" applyAlignment="1">
      <alignment horizontal="left" vertical="top" wrapText="1"/>
    </xf>
    <xf numFmtId="0" fontId="7" fillId="0" borderId="52" xfId="0" applyFont="1" applyBorder="1" applyAlignment="1">
      <alignment horizontal="left" vertical="top" wrapText="1"/>
    </xf>
    <xf numFmtId="43" fontId="5" fillId="0" borderId="3" xfId="3" applyFont="1" applyFill="1" applyBorder="1" applyAlignment="1">
      <alignment horizontal="center" vertical="top" wrapText="1"/>
    </xf>
    <xf numFmtId="43" fontId="5" fillId="0" borderId="6" xfId="3" applyFont="1" applyFill="1" applyBorder="1" applyAlignment="1">
      <alignment horizontal="center" vertical="top" wrapText="1"/>
    </xf>
    <xf numFmtId="43" fontId="5" fillId="0" borderId="25" xfId="3" applyFont="1" applyFill="1" applyBorder="1" applyAlignment="1">
      <alignment horizontal="center" vertical="top" wrapText="1"/>
    </xf>
    <xf numFmtId="2" fontId="4" fillId="2" borderId="4" xfId="0" applyNumberFormat="1" applyFont="1" applyFill="1" applyBorder="1" applyAlignment="1">
      <alignment horizontal="center" vertical="center" wrapText="1"/>
    </xf>
    <xf numFmtId="2" fontId="4" fillId="2" borderId="12" xfId="0" applyNumberFormat="1" applyFont="1" applyFill="1" applyBorder="1" applyAlignment="1">
      <alignment horizontal="center" vertical="center" wrapText="1"/>
    </xf>
    <xf numFmtId="2" fontId="4" fillId="2" borderId="35" xfId="0" applyNumberFormat="1" applyFont="1" applyFill="1" applyBorder="1" applyAlignment="1">
      <alignment horizontal="center" vertical="center" wrapText="1"/>
    </xf>
    <xf numFmtId="2" fontId="4" fillId="2" borderId="19" xfId="0" applyNumberFormat="1" applyFont="1" applyFill="1" applyBorder="1" applyAlignment="1">
      <alignment horizontal="center" vertical="center" wrapText="1"/>
    </xf>
    <xf numFmtId="2" fontId="4" fillId="2" borderId="17" xfId="0" applyNumberFormat="1" applyFont="1" applyFill="1" applyBorder="1" applyAlignment="1">
      <alignment horizontal="center" vertical="center" wrapText="1"/>
    </xf>
    <xf numFmtId="2" fontId="4" fillId="2" borderId="20" xfId="0" applyNumberFormat="1" applyFont="1" applyFill="1" applyBorder="1" applyAlignment="1">
      <alignment horizontal="center" vertical="center" wrapText="1"/>
    </xf>
    <xf numFmtId="43" fontId="3" fillId="0" borderId="3" xfId="3" applyFont="1" applyFill="1" applyBorder="1" applyAlignment="1">
      <alignment horizontal="left" vertical="top" wrapText="1"/>
    </xf>
    <xf numFmtId="43" fontId="3" fillId="0" borderId="25" xfId="3" applyFont="1" applyFill="1" applyBorder="1" applyAlignment="1">
      <alignment horizontal="left" vertical="top" wrapText="1"/>
    </xf>
    <xf numFmtId="0" fontId="11" fillId="0" borderId="19" xfId="0" applyFont="1" applyBorder="1" applyAlignment="1">
      <alignment horizontal="center" vertical="top" wrapText="1"/>
    </xf>
    <xf numFmtId="0" fontId="15" fillId="0" borderId="18" xfId="0" applyFont="1" applyBorder="1" applyAlignment="1">
      <alignment horizontal="left" vertical="top" wrapText="1"/>
    </xf>
    <xf numFmtId="0" fontId="15" fillId="0" borderId="24" xfId="0" applyFont="1" applyBorder="1" applyAlignment="1">
      <alignment horizontal="left" vertical="top" wrapText="1"/>
    </xf>
    <xf numFmtId="0" fontId="15" fillId="0" borderId="9" xfId="0" applyFont="1" applyBorder="1" applyAlignment="1">
      <alignment horizontal="left" vertical="top" wrapText="1"/>
    </xf>
    <xf numFmtId="166" fontId="5" fillId="0" borderId="26" xfId="0" applyNumberFormat="1" applyFont="1" applyBorder="1" applyAlignment="1">
      <alignment horizontal="center" vertical="top" wrapText="1"/>
    </xf>
    <xf numFmtId="0" fontId="6" fillId="2" borderId="26" xfId="0" applyFont="1" applyFill="1" applyBorder="1" applyAlignment="1">
      <alignment horizontal="left" vertical="top" wrapText="1"/>
    </xf>
    <xf numFmtId="10" fontId="4" fillId="0" borderId="1" xfId="0" applyNumberFormat="1" applyFont="1" applyBorder="1" applyAlignment="1">
      <alignment horizontal="center" vertical="top" wrapText="1"/>
    </xf>
    <xf numFmtId="10" fontId="5" fillId="0" borderId="39" xfId="1" applyNumberFormat="1" applyFont="1" applyBorder="1" applyAlignment="1">
      <alignment horizontal="center" vertical="top" wrapText="1"/>
    </xf>
    <xf numFmtId="10" fontId="5" fillId="0" borderId="51" xfId="0" applyNumberFormat="1"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52" xfId="0" applyFont="1" applyFill="1" applyBorder="1" applyAlignment="1">
      <alignment horizontal="center" vertical="top" wrapText="1"/>
    </xf>
    <xf numFmtId="2" fontId="4" fillId="0" borderId="18" xfId="0" applyNumberFormat="1" applyFont="1" applyBorder="1" applyAlignment="1">
      <alignment horizontal="justify" vertical="top" wrapText="1"/>
    </xf>
    <xf numFmtId="2" fontId="4" fillId="0" borderId="24" xfId="0" applyNumberFormat="1" applyFont="1" applyBorder="1" applyAlignment="1">
      <alignment horizontal="justify" vertical="top" wrapText="1"/>
    </xf>
    <xf numFmtId="2" fontId="4" fillId="0" borderId="9" xfId="0" applyNumberFormat="1" applyFont="1" applyBorder="1" applyAlignment="1">
      <alignment horizontal="justify" vertical="top" wrapText="1"/>
    </xf>
    <xf numFmtId="2" fontId="4" fillId="0" borderId="4" xfId="0" applyNumberFormat="1" applyFont="1" applyBorder="1" applyAlignment="1">
      <alignment horizontal="justify" vertical="top" wrapText="1"/>
    </xf>
    <xf numFmtId="2" fontId="4" fillId="0" borderId="12" xfId="0" applyNumberFormat="1" applyFont="1" applyBorder="1" applyAlignment="1">
      <alignment horizontal="justify" vertical="top" wrapText="1"/>
    </xf>
    <xf numFmtId="2" fontId="4" fillId="0" borderId="35" xfId="0" applyNumberFormat="1" applyFont="1" applyBorder="1" applyAlignment="1">
      <alignment horizontal="justify" vertical="top" wrapText="1"/>
    </xf>
    <xf numFmtId="2" fontId="4" fillId="0" borderId="19" xfId="0" applyNumberFormat="1" applyFont="1" applyBorder="1" applyAlignment="1">
      <alignment horizontal="justify" vertical="top" wrapText="1"/>
    </xf>
    <xf numFmtId="2" fontId="4" fillId="0" borderId="17" xfId="0" applyNumberFormat="1" applyFont="1" applyBorder="1" applyAlignment="1">
      <alignment horizontal="justify" vertical="top" wrapText="1"/>
    </xf>
    <xf numFmtId="2" fontId="4" fillId="0" borderId="20" xfId="0" applyNumberFormat="1" applyFont="1" applyBorder="1" applyAlignment="1">
      <alignment horizontal="justify" vertical="top" wrapText="1"/>
    </xf>
    <xf numFmtId="10"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10" fontId="4" fillId="0" borderId="57" xfId="0" applyNumberFormat="1" applyFont="1" applyFill="1" applyBorder="1" applyAlignment="1">
      <alignment horizontal="center" vertical="top" wrapText="1"/>
    </xf>
    <xf numFmtId="10" fontId="4" fillId="0" borderId="38" xfId="0" applyNumberFormat="1" applyFont="1" applyFill="1" applyBorder="1" applyAlignment="1">
      <alignment horizontal="center" vertical="top" wrapText="1"/>
    </xf>
    <xf numFmtId="10" fontId="4" fillId="0" borderId="58" xfId="0" applyNumberFormat="1" applyFont="1" applyFill="1" applyBorder="1" applyAlignment="1">
      <alignment horizontal="center" vertical="top" wrapText="1"/>
    </xf>
    <xf numFmtId="0" fontId="5" fillId="0" borderId="59" xfId="0" applyFont="1" applyFill="1" applyBorder="1" applyAlignment="1">
      <alignment horizontal="center" vertical="top" wrapText="1"/>
    </xf>
    <xf numFmtId="0" fontId="5" fillId="0" borderId="40" xfId="0" applyFont="1" applyFill="1" applyBorder="1" applyAlignment="1">
      <alignment horizontal="center" vertical="top" wrapText="1"/>
    </xf>
    <xf numFmtId="0" fontId="3" fillId="0" borderId="25" xfId="0" applyFont="1" applyFill="1" applyBorder="1" applyAlignment="1">
      <alignment horizontal="left" vertical="top" wrapText="1"/>
    </xf>
    <xf numFmtId="0" fontId="3" fillId="0" borderId="3" xfId="0" applyFont="1" applyFill="1" applyBorder="1" applyAlignment="1">
      <alignment horizontal="center" vertical="top" wrapText="1"/>
    </xf>
    <xf numFmtId="0" fontId="3" fillId="0" borderId="25" xfId="0" applyFont="1" applyFill="1" applyBorder="1" applyAlignment="1">
      <alignment horizontal="center" vertical="top" wrapText="1"/>
    </xf>
    <xf numFmtId="0" fontId="5" fillId="0" borderId="51" xfId="0" applyFont="1" applyFill="1" applyBorder="1" applyAlignment="1">
      <alignment horizontal="center" vertical="top" wrapText="1"/>
    </xf>
    <xf numFmtId="2" fontId="4" fillId="0" borderId="1" xfId="0" applyNumberFormat="1" applyFont="1" applyFill="1" applyBorder="1" applyAlignment="1">
      <alignment horizontal="center" vertical="center" wrapText="1"/>
    </xf>
    <xf numFmtId="2" fontId="4" fillId="2" borderId="4" xfId="0" applyNumberFormat="1" applyFont="1" applyFill="1" applyBorder="1" applyAlignment="1">
      <alignment horizontal="left" vertical="center" wrapText="1"/>
    </xf>
    <xf numFmtId="2" fontId="4" fillId="2" borderId="12" xfId="0" applyNumberFormat="1" applyFont="1" applyFill="1" applyBorder="1" applyAlignment="1">
      <alignment horizontal="left" vertical="center" wrapText="1"/>
    </xf>
    <xf numFmtId="2" fontId="4" fillId="2" borderId="35" xfId="0" applyNumberFormat="1" applyFont="1" applyFill="1" applyBorder="1" applyAlignment="1">
      <alignment horizontal="left" vertical="center" wrapText="1"/>
    </xf>
    <xf numFmtId="2" fontId="4" fillId="2" borderId="19" xfId="0" applyNumberFormat="1" applyFont="1" applyFill="1" applyBorder="1" applyAlignment="1">
      <alignment horizontal="left" vertical="center" wrapText="1"/>
    </xf>
    <xf numFmtId="2" fontId="4" fillId="2" borderId="17" xfId="0" applyNumberFormat="1" applyFont="1" applyFill="1" applyBorder="1" applyAlignment="1">
      <alignment horizontal="left" vertical="center" wrapText="1"/>
    </xf>
    <xf numFmtId="2" fontId="4" fillId="2" borderId="20" xfId="0" applyNumberFormat="1" applyFont="1" applyFill="1" applyBorder="1" applyAlignment="1">
      <alignment horizontal="left" vertical="center" wrapText="1"/>
    </xf>
    <xf numFmtId="2" fontId="4" fillId="0" borderId="1" xfId="0" applyNumberFormat="1" applyFont="1" applyBorder="1" applyAlignment="1">
      <alignment horizontal="left" vertical="center" wrapText="1"/>
    </xf>
    <xf numFmtId="2" fontId="4" fillId="0" borderId="18" xfId="0" applyNumberFormat="1" applyFont="1" applyBorder="1" applyAlignment="1">
      <alignment horizontal="left" vertical="center" wrapText="1"/>
    </xf>
    <xf numFmtId="2" fontId="4" fillId="0" borderId="24" xfId="0" applyNumberFormat="1" applyFont="1" applyBorder="1" applyAlignment="1">
      <alignment horizontal="left" vertical="center" wrapText="1"/>
    </xf>
    <xf numFmtId="2" fontId="4" fillId="0" borderId="9" xfId="0" applyNumberFormat="1" applyFont="1" applyBorder="1" applyAlignment="1">
      <alignment horizontal="left" vertical="center" wrapText="1"/>
    </xf>
    <xf numFmtId="10" fontId="4" fillId="2"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4" fontId="4" fillId="0" borderId="1" xfId="0" applyNumberFormat="1" applyFont="1" applyBorder="1" applyAlignment="1">
      <alignment horizontal="center" vertical="top" wrapText="1"/>
    </xf>
    <xf numFmtId="2" fontId="5" fillId="0" borderId="1" xfId="0" applyNumberFormat="1" applyFont="1" applyBorder="1" applyAlignment="1">
      <alignment horizontal="left" vertical="top" wrapText="1"/>
    </xf>
    <xf numFmtId="0" fontId="15" fillId="0" borderId="1" xfId="0" applyFont="1" applyFill="1" applyBorder="1" applyAlignment="1">
      <alignment horizontal="center" vertical="top" wrapText="1"/>
    </xf>
    <xf numFmtId="2" fontId="5" fillId="0" borderId="4" xfId="0" applyNumberFormat="1" applyFont="1" applyBorder="1" applyAlignment="1">
      <alignment horizontal="center" vertical="top" wrapText="1"/>
    </xf>
    <xf numFmtId="2" fontId="5" fillId="0" borderId="12" xfId="0" applyNumberFormat="1" applyFont="1" applyBorder="1" applyAlignment="1">
      <alignment horizontal="center" vertical="top" wrapText="1"/>
    </xf>
    <xf numFmtId="2" fontId="5" fillId="0" borderId="35" xfId="0" applyNumberFormat="1" applyFont="1" applyBorder="1" applyAlignment="1">
      <alignment horizontal="center" vertical="top" wrapText="1"/>
    </xf>
    <xf numFmtId="2" fontId="5" fillId="0" borderId="19" xfId="0" applyNumberFormat="1" applyFont="1" applyBorder="1" applyAlignment="1">
      <alignment horizontal="center" vertical="top" wrapText="1"/>
    </xf>
    <xf numFmtId="2" fontId="5" fillId="0" borderId="17" xfId="0" applyNumberFormat="1" applyFont="1" applyBorder="1" applyAlignment="1">
      <alignment horizontal="center" vertical="top" wrapText="1"/>
    </xf>
    <xf numFmtId="2" fontId="5" fillId="0" borderId="20" xfId="0" applyNumberFormat="1" applyFont="1" applyBorder="1" applyAlignment="1">
      <alignment horizontal="center" vertical="top" wrapText="1"/>
    </xf>
    <xf numFmtId="2" fontId="5" fillId="0" borderId="1" xfId="0" applyNumberFormat="1" applyFont="1" applyBorder="1" applyAlignment="1">
      <alignment horizontal="center" vertical="top"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2" fontId="5" fillId="0" borderId="4" xfId="0" applyNumberFormat="1" applyFont="1" applyFill="1" applyBorder="1" applyAlignment="1">
      <alignment horizontal="center" vertical="top" wrapText="1"/>
    </xf>
    <xf numFmtId="2" fontId="5" fillId="0" borderId="12" xfId="0" applyNumberFormat="1" applyFont="1" applyFill="1" applyBorder="1" applyAlignment="1">
      <alignment horizontal="center" vertical="top" wrapText="1"/>
    </xf>
    <xf numFmtId="2" fontId="5" fillId="0" borderId="35" xfId="0" applyNumberFormat="1" applyFont="1" applyFill="1" applyBorder="1" applyAlignment="1">
      <alignment horizontal="center" vertical="top" wrapText="1"/>
    </xf>
    <xf numFmtId="2" fontId="5" fillId="0" borderId="19" xfId="0" applyNumberFormat="1" applyFont="1" applyFill="1" applyBorder="1" applyAlignment="1">
      <alignment horizontal="center" vertical="top" wrapText="1"/>
    </xf>
    <xf numFmtId="2" fontId="5" fillId="0" borderId="17" xfId="0" applyNumberFormat="1" applyFont="1" applyFill="1" applyBorder="1" applyAlignment="1">
      <alignment horizontal="center" vertical="top" wrapText="1"/>
    </xf>
    <xf numFmtId="2" fontId="5" fillId="0" borderId="20"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10" fontId="4" fillId="0" borderId="1" xfId="1" applyNumberFormat="1" applyFont="1" applyBorder="1" applyAlignment="1">
      <alignment horizontal="center" vertical="top"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2" fontId="5" fillId="2" borderId="1" xfId="0" applyNumberFormat="1" applyFont="1" applyFill="1" applyBorder="1" applyAlignment="1">
      <alignment horizontal="center" vertical="center" wrapText="1"/>
    </xf>
    <xf numFmtId="0" fontId="5" fillId="2" borderId="39" xfId="0" applyFont="1" applyFill="1" applyBorder="1" applyAlignment="1">
      <alignment horizontal="center" vertical="top" wrapText="1"/>
    </xf>
    <xf numFmtId="0" fontId="7" fillId="0" borderId="18" xfId="0" applyFont="1" applyBorder="1" applyAlignment="1">
      <alignment horizontal="center" vertical="top" wrapText="1"/>
    </xf>
    <xf numFmtId="0" fontId="7" fillId="0" borderId="24" xfId="0" applyFont="1" applyBorder="1" applyAlignment="1">
      <alignment horizontal="center" vertical="top" wrapText="1"/>
    </xf>
    <xf numFmtId="0" fontId="7" fillId="0" borderId="9" xfId="0" applyFont="1" applyBorder="1" applyAlignment="1">
      <alignment horizontal="center" vertical="top" wrapText="1"/>
    </xf>
    <xf numFmtId="0" fontId="3" fillId="0" borderId="21" xfId="0" applyFont="1" applyBorder="1" applyAlignment="1">
      <alignment horizontal="center" vertical="top" wrapText="1"/>
    </xf>
    <xf numFmtId="0" fontId="3" fillId="0" borderId="0" xfId="0" applyFont="1" applyAlignment="1">
      <alignment horizontal="center" vertical="top" wrapText="1"/>
    </xf>
    <xf numFmtId="0" fontId="5" fillId="0" borderId="3" xfId="0" applyFont="1" applyBorder="1" applyAlignment="1">
      <alignment horizontal="left" vertical="top" wrapText="1"/>
    </xf>
    <xf numFmtId="0" fontId="5" fillId="2" borderId="1" xfId="0" applyFont="1" applyFill="1" applyBorder="1" applyAlignment="1">
      <alignment horizontal="center" vertical="top" wrapText="1"/>
    </xf>
    <xf numFmtId="0" fontId="15" fillId="0" borderId="1" xfId="0" applyFont="1" applyBorder="1" applyAlignment="1">
      <alignment horizontal="left" vertical="top" wrapText="1"/>
    </xf>
    <xf numFmtId="43" fontId="3" fillId="0" borderId="3" xfId="2" applyFont="1" applyFill="1" applyBorder="1" applyAlignment="1">
      <alignment horizontal="center" vertical="top" wrapText="1"/>
    </xf>
    <xf numFmtId="43" fontId="3" fillId="0" borderId="25" xfId="2" applyFont="1" applyFill="1" applyBorder="1" applyAlignment="1">
      <alignment horizontal="center" vertical="top" wrapText="1"/>
    </xf>
    <xf numFmtId="2" fontId="5" fillId="0" borderId="4" xfId="0" applyNumberFormat="1" applyFont="1" applyBorder="1" applyAlignment="1">
      <alignment horizontal="left" vertical="top" wrapText="1"/>
    </xf>
    <xf numFmtId="2" fontId="5" fillId="0" borderId="12" xfId="0" applyNumberFormat="1" applyFont="1" applyBorder="1" applyAlignment="1">
      <alignment horizontal="left" vertical="top" wrapText="1"/>
    </xf>
    <xf numFmtId="2" fontId="5" fillId="0" borderId="35" xfId="0" applyNumberFormat="1" applyFont="1" applyBorder="1" applyAlignment="1">
      <alignment horizontal="left" vertical="top" wrapText="1"/>
    </xf>
    <xf numFmtId="2" fontId="5" fillId="0" borderId="19" xfId="0" applyNumberFormat="1" applyFont="1" applyBorder="1" applyAlignment="1">
      <alignment horizontal="left" vertical="top" wrapText="1"/>
    </xf>
    <xf numFmtId="2" fontId="5" fillId="0" borderId="17" xfId="0" applyNumberFormat="1" applyFont="1" applyBorder="1" applyAlignment="1">
      <alignment horizontal="left" vertical="top" wrapText="1"/>
    </xf>
    <xf numFmtId="2" fontId="5" fillId="0" borderId="20" xfId="0" applyNumberFormat="1" applyFont="1" applyBorder="1" applyAlignment="1">
      <alignment horizontal="left" vertical="top" wrapText="1"/>
    </xf>
    <xf numFmtId="10" fontId="4" fillId="0" borderId="1" xfId="1" applyNumberFormat="1" applyFont="1" applyFill="1" applyBorder="1" applyAlignment="1">
      <alignment horizontal="center" vertical="top" wrapText="1"/>
    </xf>
    <xf numFmtId="0" fontId="5" fillId="0" borderId="1" xfId="0" applyFont="1" applyFill="1" applyBorder="1" applyAlignment="1">
      <alignment horizontal="left" vertical="top" wrapText="1"/>
    </xf>
    <xf numFmtId="0" fontId="5" fillId="0" borderId="0" xfId="0" applyFont="1" applyAlignment="1">
      <alignment horizontal="left" vertical="top"/>
    </xf>
    <xf numFmtId="0" fontId="2" fillId="0" borderId="1" xfId="0" applyFont="1" applyFill="1" applyBorder="1" applyAlignment="1">
      <alignment horizontal="left" vertical="top" wrapText="1"/>
    </xf>
  </cellXfs>
  <cellStyles count="6">
    <cellStyle name="Comma" xfId="2" builtinId="3"/>
    <cellStyle name="Comma 2" xfId="3"/>
    <cellStyle name="Comma 2 2" xfId="5"/>
    <cellStyle name="Hyperlink" xfId="4"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oshni%20mam%20System/track%20records/Jainam%20Ferro%20Alloys%20(I)%20Limi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lculation"/>
      <sheetName val="Sheet3"/>
    </sheetNames>
    <sheetDataSet>
      <sheetData sheetId="0"/>
      <sheetData sheetId="1">
        <row r="13">
          <cell r="C13">
            <v>125.8</v>
          </cell>
        </row>
        <row r="15">
          <cell r="C15">
            <v>24.910891089108901</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view="pageBreakPreview" topLeftCell="A88" zoomScaleNormal="100" zoomScaleSheetLayoutView="100" zoomScalePageLayoutView="50" workbookViewId="0">
      <selection activeCell="E62" sqref="E62"/>
    </sheetView>
  </sheetViews>
  <sheetFormatPr defaultRowHeight="14.4"/>
  <cols>
    <col min="2" max="2" width="43.33203125" customWidth="1"/>
    <col min="3" max="3" width="16.5546875" customWidth="1"/>
    <col min="4" max="4" width="18.44140625" customWidth="1"/>
    <col min="5" max="5" width="10.33203125" bestFit="1" customWidth="1"/>
    <col min="11" max="11" width="10.33203125" bestFit="1" customWidth="1"/>
    <col min="12" max="12" width="11.44140625" bestFit="1" customWidth="1"/>
    <col min="13" max="13" width="11.88671875" bestFit="1" customWidth="1"/>
    <col min="14" max="14" width="11.5546875" bestFit="1" customWidth="1"/>
  </cols>
  <sheetData>
    <row r="1" spans="1:14">
      <c r="A1" s="804" t="s">
        <v>0</v>
      </c>
      <c r="B1" s="804"/>
      <c r="C1" s="5"/>
      <c r="D1" s="1"/>
      <c r="E1" s="5"/>
      <c r="F1" s="5"/>
      <c r="G1" s="5"/>
      <c r="H1" s="5"/>
      <c r="I1" s="5"/>
      <c r="J1" s="743"/>
      <c r="K1" s="743"/>
      <c r="L1" s="743"/>
      <c r="M1" s="743"/>
      <c r="N1" s="743"/>
    </row>
    <row r="2" spans="1:14">
      <c r="A2" s="5"/>
      <c r="B2" s="5"/>
      <c r="C2" s="5"/>
      <c r="D2" s="5"/>
      <c r="E2" s="5"/>
      <c r="F2" s="5"/>
      <c r="G2" s="5"/>
      <c r="H2" s="5"/>
      <c r="I2" s="5"/>
      <c r="J2" s="744"/>
      <c r="K2" s="745"/>
      <c r="L2" s="745"/>
      <c r="M2" s="745"/>
      <c r="N2" s="745"/>
    </row>
    <row r="3" spans="1:14">
      <c r="A3" s="582" t="s">
        <v>1</v>
      </c>
      <c r="B3" s="2" t="s">
        <v>2</v>
      </c>
      <c r="C3" s="805" t="s">
        <v>144</v>
      </c>
      <c r="D3" s="805"/>
      <c r="E3" s="805"/>
      <c r="F3" s="805"/>
      <c r="G3" s="805"/>
      <c r="H3" s="805"/>
      <c r="I3" s="5"/>
      <c r="J3" s="746"/>
      <c r="K3" s="746"/>
      <c r="L3" s="746"/>
      <c r="M3" s="746"/>
      <c r="N3" s="746"/>
    </row>
    <row r="4" spans="1:14">
      <c r="A4" s="5"/>
      <c r="B4" s="5"/>
      <c r="C4" s="5"/>
      <c r="D4" s="583"/>
      <c r="E4" s="5"/>
      <c r="F4" s="5"/>
      <c r="G4" s="5"/>
      <c r="H4" s="5"/>
      <c r="I4" s="5"/>
      <c r="J4" s="5"/>
      <c r="K4" s="5"/>
      <c r="L4" s="5"/>
      <c r="M4" s="5"/>
      <c r="N4" s="5"/>
    </row>
    <row r="5" spans="1:14">
      <c r="A5" s="19">
        <v>1</v>
      </c>
      <c r="B5" s="2" t="s">
        <v>3</v>
      </c>
      <c r="C5" s="805" t="s">
        <v>121</v>
      </c>
      <c r="D5" s="805"/>
      <c r="E5" s="805"/>
      <c r="F5" s="805"/>
      <c r="G5" s="805"/>
      <c r="H5" s="805"/>
      <c r="I5" s="5"/>
      <c r="J5" s="5"/>
      <c r="K5" s="5"/>
      <c r="L5" s="5"/>
      <c r="M5" s="5"/>
      <c r="N5" s="5"/>
    </row>
    <row r="6" spans="1:14">
      <c r="A6" s="571"/>
      <c r="B6" s="810" t="s">
        <v>5</v>
      </c>
      <c r="C6" s="810"/>
      <c r="D6" s="810"/>
      <c r="E6" s="810"/>
      <c r="F6" s="810"/>
      <c r="G6" s="810"/>
      <c r="H6" s="810"/>
      <c r="I6" s="5"/>
      <c r="J6" s="5"/>
      <c r="K6" s="5"/>
      <c r="L6" s="5"/>
      <c r="M6" s="5"/>
      <c r="N6" s="5"/>
    </row>
    <row r="7" spans="1:14">
      <c r="A7" s="571"/>
      <c r="B7" s="6"/>
      <c r="C7" s="5"/>
      <c r="D7" s="583"/>
      <c r="E7" s="5"/>
      <c r="F7" s="5"/>
      <c r="G7" s="5"/>
      <c r="H7" s="5"/>
      <c r="I7" s="5"/>
      <c r="J7" s="5"/>
      <c r="K7" s="5"/>
      <c r="L7" s="5"/>
      <c r="M7" s="5"/>
      <c r="N7" s="5"/>
    </row>
    <row r="8" spans="1:14" ht="26.4" customHeight="1">
      <c r="A8" s="571">
        <v>2</v>
      </c>
      <c r="B8" s="2" t="s">
        <v>6</v>
      </c>
      <c r="C8" s="809" t="s">
        <v>1260</v>
      </c>
      <c r="D8" s="809"/>
      <c r="E8" s="809"/>
      <c r="F8" s="809"/>
      <c r="G8" s="809"/>
      <c r="H8" s="809"/>
      <c r="I8" s="5"/>
      <c r="J8" s="5"/>
      <c r="K8" s="5"/>
      <c r="L8" s="5"/>
      <c r="M8" s="5"/>
      <c r="N8" s="5"/>
    </row>
    <row r="9" spans="1:14">
      <c r="A9" s="571"/>
      <c r="B9" s="810" t="s">
        <v>5</v>
      </c>
      <c r="C9" s="810"/>
      <c r="D9" s="810"/>
      <c r="E9" s="810"/>
      <c r="F9" s="810"/>
      <c r="G9" s="810"/>
      <c r="H9" s="810"/>
      <c r="I9" s="5"/>
      <c r="J9" s="5"/>
      <c r="K9" s="5"/>
      <c r="L9" s="5"/>
      <c r="M9" s="5"/>
      <c r="N9" s="5"/>
    </row>
    <row r="10" spans="1:14">
      <c r="A10" s="571"/>
      <c r="B10" s="6"/>
      <c r="C10" s="5"/>
      <c r="D10" s="583"/>
      <c r="E10" s="5"/>
      <c r="F10" s="5"/>
      <c r="G10" s="5"/>
      <c r="H10" s="5"/>
      <c r="I10" s="5"/>
      <c r="J10" s="5"/>
      <c r="K10" s="5"/>
      <c r="L10" s="5"/>
      <c r="M10" s="5"/>
      <c r="N10" s="5"/>
    </row>
    <row r="11" spans="1:14" ht="26.4">
      <c r="A11" s="571">
        <v>3</v>
      </c>
      <c r="B11" s="4" t="s">
        <v>7</v>
      </c>
      <c r="C11" s="807" t="s">
        <v>331</v>
      </c>
      <c r="D11" s="807"/>
      <c r="E11" s="807"/>
      <c r="F11" s="807"/>
      <c r="G11" s="807"/>
      <c r="H11" s="807"/>
      <c r="I11" s="5"/>
      <c r="J11" s="5"/>
      <c r="K11" s="5"/>
      <c r="L11" s="5"/>
      <c r="M11" s="5"/>
      <c r="N11" s="5"/>
    </row>
    <row r="12" spans="1:14">
      <c r="A12" s="571"/>
      <c r="B12" s="820" t="s">
        <v>5</v>
      </c>
      <c r="C12" s="821"/>
      <c r="D12" s="821"/>
      <c r="E12" s="821"/>
      <c r="F12" s="821"/>
      <c r="G12" s="821"/>
      <c r="H12" s="821"/>
      <c r="I12" s="5"/>
      <c r="J12" s="5"/>
      <c r="K12" s="5"/>
      <c r="L12" s="5"/>
      <c r="M12" s="5"/>
      <c r="N12" s="5"/>
    </row>
    <row r="13" spans="1:14">
      <c r="A13" s="571"/>
      <c r="B13" s="6"/>
      <c r="C13" s="5"/>
      <c r="D13" s="583"/>
      <c r="E13" s="5"/>
      <c r="F13" s="5"/>
      <c r="G13" s="5"/>
      <c r="H13" s="5"/>
      <c r="I13" s="5"/>
      <c r="J13" s="5"/>
      <c r="K13" s="5"/>
      <c r="L13" s="5"/>
      <c r="M13" s="5"/>
      <c r="N13" s="5"/>
    </row>
    <row r="14" spans="1:14">
      <c r="A14" s="571">
        <v>4</v>
      </c>
      <c r="B14" s="2" t="s">
        <v>9</v>
      </c>
      <c r="C14" s="809" t="s">
        <v>145</v>
      </c>
      <c r="D14" s="809"/>
      <c r="E14" s="809"/>
      <c r="F14" s="809"/>
      <c r="G14" s="809"/>
      <c r="H14" s="809"/>
      <c r="I14" s="5"/>
      <c r="J14" s="5"/>
      <c r="K14" s="5"/>
      <c r="L14" s="5"/>
      <c r="M14" s="5"/>
      <c r="N14" s="5"/>
    </row>
    <row r="15" spans="1:14">
      <c r="A15" s="571"/>
      <c r="B15" s="810" t="s">
        <v>10</v>
      </c>
      <c r="C15" s="810"/>
      <c r="D15" s="810"/>
      <c r="E15" s="810"/>
      <c r="F15" s="810"/>
      <c r="G15" s="810"/>
      <c r="H15" s="810"/>
      <c r="I15" s="5"/>
      <c r="J15" s="5"/>
      <c r="K15" s="5"/>
      <c r="L15" s="5"/>
      <c r="M15" s="5"/>
      <c r="N15" s="5"/>
    </row>
    <row r="16" spans="1:14">
      <c r="A16" s="571"/>
      <c r="B16" s="5"/>
      <c r="C16" s="5"/>
      <c r="D16" s="583"/>
      <c r="E16" s="5"/>
      <c r="F16" s="5"/>
      <c r="G16" s="5"/>
      <c r="H16" s="5"/>
      <c r="I16" s="5"/>
      <c r="J16" s="5"/>
      <c r="K16" s="5"/>
      <c r="L16" s="5"/>
      <c r="M16" s="5"/>
      <c r="N16" s="5"/>
    </row>
    <row r="17" spans="1:14">
      <c r="A17" s="571">
        <v>5</v>
      </c>
      <c r="B17" s="767" t="s">
        <v>308</v>
      </c>
      <c r="C17" s="767"/>
      <c r="D17" s="767"/>
      <c r="E17" s="767"/>
      <c r="F17" s="767"/>
      <c r="G17" s="767"/>
      <c r="H17" s="767"/>
      <c r="I17" s="6"/>
      <c r="J17" s="5"/>
      <c r="K17" s="5"/>
      <c r="L17" s="5"/>
      <c r="M17" s="5"/>
      <c r="N17" s="5"/>
    </row>
    <row r="18" spans="1:14">
      <c r="A18" s="571"/>
      <c r="B18" s="767" t="s">
        <v>12</v>
      </c>
      <c r="C18" s="767"/>
      <c r="D18" s="767"/>
      <c r="E18" s="767"/>
      <c r="F18" s="806" t="s">
        <v>113</v>
      </c>
      <c r="G18" s="806"/>
      <c r="H18" s="806"/>
      <c r="I18" s="8"/>
      <c r="J18" s="8"/>
      <c r="K18" s="8"/>
      <c r="L18" s="8"/>
      <c r="M18" s="8"/>
      <c r="N18" s="8"/>
    </row>
    <row r="19" spans="1:14">
      <c r="A19" s="571"/>
      <c r="B19" s="767" t="s">
        <v>341</v>
      </c>
      <c r="C19" s="808"/>
      <c r="D19" s="808"/>
      <c r="E19" s="808"/>
      <c r="F19" s="806" t="s">
        <v>113</v>
      </c>
      <c r="G19" s="806"/>
      <c r="H19" s="806"/>
      <c r="I19" s="8"/>
      <c r="J19" s="8"/>
      <c r="K19" s="8"/>
      <c r="L19" s="8"/>
      <c r="M19" s="8"/>
      <c r="N19" s="8"/>
    </row>
    <row r="20" spans="1:14">
      <c r="A20" s="571"/>
      <c r="B20" s="767" t="s">
        <v>116</v>
      </c>
      <c r="C20" s="808"/>
      <c r="D20" s="808"/>
      <c r="E20" s="808"/>
      <c r="F20" s="806" t="s">
        <v>113</v>
      </c>
      <c r="G20" s="806"/>
      <c r="H20" s="806"/>
      <c r="I20" s="8"/>
      <c r="J20" s="8"/>
      <c r="K20" s="8"/>
      <c r="L20" s="8"/>
      <c r="M20" s="8"/>
      <c r="N20" s="8"/>
    </row>
    <row r="21" spans="1:14">
      <c r="A21" s="571"/>
      <c r="B21" s="767" t="s">
        <v>15</v>
      </c>
      <c r="C21" s="808"/>
      <c r="D21" s="808"/>
      <c r="E21" s="808"/>
      <c r="F21" s="806" t="s">
        <v>113</v>
      </c>
      <c r="G21" s="806"/>
      <c r="H21" s="806"/>
      <c r="I21" s="8"/>
      <c r="J21" s="8"/>
      <c r="K21" s="8"/>
      <c r="L21" s="8"/>
      <c r="M21" s="8"/>
      <c r="N21" s="8"/>
    </row>
    <row r="22" spans="1:14">
      <c r="A22" s="571"/>
      <c r="B22" s="767" t="s">
        <v>16</v>
      </c>
      <c r="C22" s="808"/>
      <c r="D22" s="808"/>
      <c r="E22" s="808"/>
      <c r="F22" s="806">
        <v>6.1999999999999998E-3</v>
      </c>
      <c r="G22" s="762"/>
      <c r="H22" s="762"/>
      <c r="I22" s="8"/>
      <c r="J22" s="8"/>
      <c r="K22" s="8"/>
      <c r="L22" s="8"/>
      <c r="M22" s="8"/>
      <c r="N22" s="8"/>
    </row>
    <row r="23" spans="1:14">
      <c r="A23" s="571"/>
      <c r="B23" s="811" t="s">
        <v>122</v>
      </c>
      <c r="C23" s="811"/>
      <c r="D23" s="811"/>
      <c r="E23" s="811"/>
      <c r="F23" s="811"/>
      <c r="G23" s="811"/>
      <c r="H23" s="811"/>
      <c r="I23" s="8"/>
      <c r="J23" s="8"/>
      <c r="K23" s="8"/>
      <c r="L23" s="8"/>
      <c r="M23" s="8"/>
      <c r="N23" s="8"/>
    </row>
    <row r="24" spans="1:14">
      <c r="A24" s="571"/>
      <c r="B24" s="5"/>
      <c r="C24" s="8"/>
      <c r="D24" s="8"/>
      <c r="E24" s="8"/>
      <c r="F24" s="581"/>
      <c r="G24" s="8"/>
      <c r="H24" s="8"/>
      <c r="I24" s="8"/>
      <c r="J24" s="8"/>
      <c r="K24" s="8"/>
      <c r="L24" s="8"/>
      <c r="M24" s="8"/>
      <c r="N24" s="8"/>
    </row>
    <row r="25" spans="1:14">
      <c r="A25" s="571"/>
      <c r="B25" s="581"/>
      <c r="C25" s="581"/>
      <c r="D25" s="581"/>
      <c r="E25" s="581"/>
      <c r="F25" s="581"/>
      <c r="G25" s="8"/>
      <c r="H25" s="8"/>
      <c r="I25" s="8"/>
      <c r="J25" s="8"/>
      <c r="K25" s="8"/>
      <c r="L25" s="8"/>
      <c r="M25" s="8"/>
      <c r="N25" s="8"/>
    </row>
    <row r="26" spans="1:14">
      <c r="A26" s="571">
        <v>6</v>
      </c>
      <c r="B26" s="767" t="s">
        <v>340</v>
      </c>
      <c r="C26" s="767"/>
      <c r="D26" s="767"/>
      <c r="E26" s="767"/>
      <c r="F26" s="767"/>
      <c r="G26" s="767"/>
      <c r="H26" s="767"/>
      <c r="I26" s="6"/>
      <c r="J26" s="8"/>
      <c r="K26" s="8"/>
      <c r="L26" s="8"/>
      <c r="M26" s="8"/>
      <c r="N26" s="8"/>
    </row>
    <row r="27" spans="1:14">
      <c r="A27" s="571"/>
      <c r="B27" s="812" t="s">
        <v>19</v>
      </c>
      <c r="C27" s="813"/>
      <c r="D27" s="813"/>
      <c r="E27" s="813"/>
      <c r="F27" s="813"/>
      <c r="G27" s="5"/>
      <c r="H27" s="5"/>
      <c r="I27" s="5"/>
      <c r="J27" s="6"/>
      <c r="K27" s="5"/>
      <c r="L27" s="5"/>
      <c r="M27" s="5"/>
      <c r="N27" s="5"/>
    </row>
    <row r="28" spans="1:14" ht="14.4" customHeight="1">
      <c r="A28" s="571"/>
      <c r="B28" s="822" t="s">
        <v>20</v>
      </c>
      <c r="C28" s="823"/>
      <c r="D28" s="823"/>
      <c r="E28" s="824"/>
      <c r="F28" s="564" t="s">
        <v>97</v>
      </c>
      <c r="G28" s="564" t="s">
        <v>98</v>
      </c>
      <c r="H28" s="564" t="s">
        <v>22</v>
      </c>
      <c r="I28" s="5"/>
      <c r="J28" s="5"/>
      <c r="K28" s="5"/>
      <c r="L28" s="5"/>
      <c r="M28" s="5"/>
      <c r="N28" s="5"/>
    </row>
    <row r="29" spans="1:14" ht="14.4" customHeight="1">
      <c r="A29" s="571"/>
      <c r="B29" s="814" t="s">
        <v>23</v>
      </c>
      <c r="C29" s="815"/>
      <c r="D29" s="815"/>
      <c r="E29" s="816"/>
      <c r="F29" s="569">
        <v>3328.22</v>
      </c>
      <c r="G29" s="567">
        <v>6161.71</v>
      </c>
      <c r="H29" s="10">
        <v>20152.96</v>
      </c>
      <c r="I29" s="5"/>
      <c r="J29" s="5"/>
      <c r="K29" s="5"/>
      <c r="L29" s="5"/>
      <c r="M29" s="5"/>
      <c r="N29" s="5"/>
    </row>
    <row r="30" spans="1:14" ht="14.4" customHeight="1">
      <c r="A30" s="571"/>
      <c r="B30" s="814" t="s">
        <v>24</v>
      </c>
      <c r="C30" s="815"/>
      <c r="D30" s="815"/>
      <c r="E30" s="816"/>
      <c r="F30" s="569">
        <v>683.21</v>
      </c>
      <c r="G30" s="74">
        <v>2086.7800000000002</v>
      </c>
      <c r="H30" s="56">
        <v>4704.6000000000004</v>
      </c>
      <c r="I30" s="5"/>
      <c r="J30" s="5"/>
      <c r="K30" s="5"/>
      <c r="L30" s="5"/>
      <c r="M30" s="5"/>
      <c r="N30" s="5"/>
    </row>
    <row r="31" spans="1:14" ht="14.4" customHeight="1">
      <c r="A31" s="571"/>
      <c r="B31" s="814" t="s">
        <v>25</v>
      </c>
      <c r="C31" s="815"/>
      <c r="D31" s="815"/>
      <c r="E31" s="816"/>
      <c r="F31" s="569">
        <v>1023.6</v>
      </c>
      <c r="G31" s="74">
        <v>1023.6</v>
      </c>
      <c r="H31" s="56">
        <v>1080.0999999999999</v>
      </c>
      <c r="I31" s="5"/>
      <c r="J31" s="5"/>
      <c r="K31" s="5"/>
      <c r="L31" s="5"/>
      <c r="M31" s="5"/>
      <c r="N31" s="5"/>
    </row>
    <row r="32" spans="1:14" ht="14.4" customHeight="1">
      <c r="A32" s="571"/>
      <c r="B32" s="814" t="s">
        <v>26</v>
      </c>
      <c r="C32" s="815"/>
      <c r="D32" s="815"/>
      <c r="E32" s="816"/>
      <c r="F32" s="569">
        <v>1677.09</v>
      </c>
      <c r="G32" s="74">
        <v>3712.57</v>
      </c>
      <c r="H32" s="56">
        <v>12320.1</v>
      </c>
      <c r="I32" s="5"/>
      <c r="J32" s="5"/>
      <c r="K32" s="5"/>
      <c r="L32" s="5"/>
      <c r="M32" s="5"/>
      <c r="N32" s="5"/>
    </row>
    <row r="33" spans="1:14">
      <c r="A33" s="571"/>
      <c r="B33" s="817" t="s">
        <v>122</v>
      </c>
      <c r="C33" s="818"/>
      <c r="D33" s="818"/>
      <c r="E33" s="818"/>
      <c r="F33" s="818"/>
      <c r="G33" s="818"/>
      <c r="H33" s="818"/>
      <c r="I33" s="5"/>
      <c r="J33" s="5"/>
      <c r="K33" s="5"/>
      <c r="L33" s="5"/>
      <c r="M33" s="5"/>
      <c r="N33" s="5"/>
    </row>
    <row r="34" spans="1:14">
      <c r="A34" s="571"/>
      <c r="B34" s="8"/>
      <c r="C34" s="581"/>
      <c r="D34" s="581"/>
      <c r="E34" s="581"/>
      <c r="F34" s="581"/>
      <c r="G34" s="5"/>
      <c r="H34" s="5"/>
      <c r="I34" s="5"/>
      <c r="J34" s="5"/>
      <c r="K34" s="5"/>
      <c r="L34" s="5"/>
      <c r="M34" s="5"/>
      <c r="N34" s="5"/>
    </row>
    <row r="35" spans="1:14">
      <c r="A35" s="571">
        <v>7</v>
      </c>
      <c r="B35" s="771" t="s">
        <v>27</v>
      </c>
      <c r="C35" s="771"/>
      <c r="D35" s="771"/>
      <c r="E35" s="771"/>
      <c r="F35" s="771"/>
      <c r="G35" s="771"/>
      <c r="H35" s="771"/>
      <c r="I35" s="6"/>
      <c r="J35" s="5"/>
      <c r="K35" s="5"/>
      <c r="L35" s="5"/>
      <c r="M35" s="5"/>
      <c r="N35" s="5"/>
    </row>
    <row r="36" spans="1:14">
      <c r="A36" s="571"/>
      <c r="B36" s="560" t="s">
        <v>28</v>
      </c>
      <c r="C36" s="762" t="s">
        <v>143</v>
      </c>
      <c r="D36" s="762"/>
      <c r="E36" s="762"/>
      <c r="F36" s="762"/>
      <c r="G36" s="762"/>
      <c r="H36" s="762"/>
      <c r="I36" s="5"/>
      <c r="J36" s="6"/>
      <c r="K36" s="5"/>
      <c r="L36" s="5"/>
      <c r="M36" s="5"/>
      <c r="N36" s="5"/>
    </row>
    <row r="37" spans="1:14">
      <c r="A37" s="571"/>
      <c r="B37" s="560" t="s">
        <v>30</v>
      </c>
      <c r="C37" s="762" t="s">
        <v>29</v>
      </c>
      <c r="D37" s="762"/>
      <c r="E37" s="762"/>
      <c r="F37" s="762"/>
      <c r="G37" s="762"/>
      <c r="H37" s="762"/>
      <c r="I37" s="5"/>
      <c r="J37" s="5"/>
      <c r="K37" s="5"/>
      <c r="L37" s="5"/>
      <c r="M37" s="5"/>
      <c r="N37" s="5"/>
    </row>
    <row r="38" spans="1:14">
      <c r="A38" s="571"/>
      <c r="B38" s="560" t="s">
        <v>31</v>
      </c>
      <c r="C38" s="762" t="s">
        <v>29</v>
      </c>
      <c r="D38" s="762"/>
      <c r="E38" s="762"/>
      <c r="F38" s="762"/>
      <c r="G38" s="762"/>
      <c r="H38" s="762"/>
      <c r="I38" s="5"/>
      <c r="J38" s="5"/>
      <c r="K38" s="5"/>
      <c r="L38" s="5"/>
      <c r="M38" s="5"/>
      <c r="N38" s="5"/>
    </row>
    <row r="39" spans="1:14" ht="14.4" customHeight="1">
      <c r="A39" s="571"/>
      <c r="B39" s="819" t="s">
        <v>112</v>
      </c>
      <c r="C39" s="819"/>
      <c r="D39" s="819"/>
      <c r="E39" s="819"/>
      <c r="F39" s="819"/>
      <c r="G39" s="819"/>
      <c r="H39" s="819"/>
      <c r="I39" s="5"/>
      <c r="J39" s="5"/>
      <c r="K39" s="5"/>
      <c r="L39" s="5"/>
      <c r="M39" s="5"/>
      <c r="N39" s="5"/>
    </row>
    <row r="40" spans="1:14">
      <c r="A40" s="571"/>
      <c r="B40" s="5"/>
      <c r="C40" s="8"/>
      <c r="D40" s="8"/>
      <c r="E40" s="8"/>
      <c r="F40" s="8"/>
      <c r="G40" s="5"/>
      <c r="H40" s="5"/>
      <c r="I40" s="5"/>
      <c r="J40" s="5"/>
      <c r="K40" s="5"/>
      <c r="L40" s="5"/>
      <c r="M40" s="5"/>
      <c r="N40" s="5"/>
    </row>
    <row r="41" spans="1:14">
      <c r="A41" s="571"/>
      <c r="B41" s="581"/>
      <c r="C41" s="8"/>
      <c r="D41" s="8"/>
      <c r="E41" s="8"/>
      <c r="F41" s="8"/>
      <c r="G41" s="5"/>
      <c r="H41" s="5"/>
      <c r="I41" s="5"/>
      <c r="J41" s="5"/>
      <c r="K41" s="5"/>
      <c r="L41" s="5"/>
      <c r="M41" s="5"/>
      <c r="N41" s="5"/>
    </row>
    <row r="42" spans="1:14">
      <c r="A42" s="571">
        <v>8</v>
      </c>
      <c r="B42" s="767" t="s">
        <v>32</v>
      </c>
      <c r="C42" s="767"/>
      <c r="D42" s="767"/>
      <c r="E42" s="767"/>
      <c r="F42" s="767"/>
      <c r="G42" s="767"/>
      <c r="H42" s="767"/>
      <c r="I42" s="6"/>
      <c r="J42" s="5"/>
      <c r="K42" s="5"/>
      <c r="L42" s="5"/>
      <c r="M42" s="5"/>
      <c r="N42" s="5"/>
    </row>
    <row r="43" spans="1:14">
      <c r="A43" s="571"/>
      <c r="B43" s="560" t="s">
        <v>33</v>
      </c>
      <c r="C43" s="762" t="s">
        <v>13</v>
      </c>
      <c r="D43" s="762"/>
      <c r="E43" s="762"/>
      <c r="F43" s="762"/>
      <c r="G43" s="762"/>
      <c r="H43" s="762"/>
      <c r="I43" s="5"/>
      <c r="J43" s="6"/>
      <c r="K43" s="5"/>
      <c r="L43" s="5"/>
      <c r="M43" s="5"/>
      <c r="N43" s="5"/>
    </row>
    <row r="44" spans="1:14" ht="15">
      <c r="A44" s="571"/>
      <c r="B44" s="560" t="s">
        <v>30</v>
      </c>
      <c r="C44" s="762" t="s">
        <v>1059</v>
      </c>
      <c r="D44" s="762"/>
      <c r="E44" s="762"/>
      <c r="F44" s="762"/>
      <c r="G44" s="762"/>
      <c r="H44" s="762"/>
      <c r="I44" s="127"/>
      <c r="J44" s="5"/>
      <c r="K44" s="5"/>
      <c r="L44" s="5"/>
      <c r="M44" s="5"/>
      <c r="N44" s="5"/>
    </row>
    <row r="45" spans="1:14">
      <c r="A45" s="571"/>
      <c r="B45" s="560" t="s">
        <v>31</v>
      </c>
      <c r="C45" s="762" t="s">
        <v>1060</v>
      </c>
      <c r="D45" s="762"/>
      <c r="E45" s="762"/>
      <c r="F45" s="762"/>
      <c r="G45" s="762"/>
      <c r="H45" s="762"/>
      <c r="I45" s="5"/>
      <c r="J45" s="5"/>
      <c r="K45" s="5"/>
      <c r="L45" s="5"/>
      <c r="M45" s="5"/>
      <c r="N45" s="5"/>
    </row>
    <row r="46" spans="1:14">
      <c r="A46" s="571"/>
      <c r="B46" s="768" t="s">
        <v>34</v>
      </c>
      <c r="C46" s="769"/>
      <c r="D46" s="769"/>
      <c r="E46" s="769"/>
      <c r="F46" s="769"/>
      <c r="G46" s="769"/>
      <c r="H46" s="770"/>
      <c r="I46" s="5"/>
      <c r="J46" s="5"/>
      <c r="K46" s="5"/>
      <c r="L46" s="5"/>
      <c r="M46" s="5"/>
      <c r="N46" s="5"/>
    </row>
    <row r="47" spans="1:14">
      <c r="A47" s="582"/>
      <c r="B47" s="5"/>
      <c r="C47" s="5"/>
      <c r="D47" s="566"/>
      <c r="E47" s="8"/>
      <c r="F47" s="5"/>
      <c r="G47" s="5"/>
      <c r="H47" s="5"/>
      <c r="I47" s="5"/>
      <c r="J47" s="5"/>
      <c r="K47" s="5"/>
      <c r="L47" s="5"/>
      <c r="M47" s="5"/>
      <c r="N47" s="5"/>
    </row>
    <row r="48" spans="1:14">
      <c r="A48" s="11">
        <v>9</v>
      </c>
      <c r="B48" s="766" t="s">
        <v>35</v>
      </c>
      <c r="C48" s="767"/>
      <c r="D48" s="767"/>
      <c r="E48" s="767"/>
      <c r="F48" s="12"/>
      <c r="G48" s="6"/>
      <c r="H48" s="6"/>
      <c r="I48" s="6"/>
      <c r="J48" s="5"/>
      <c r="K48" s="5"/>
      <c r="L48" s="5"/>
      <c r="M48" s="5"/>
      <c r="N48" s="5"/>
    </row>
    <row r="49" spans="1:14" ht="79.2">
      <c r="A49" s="11"/>
      <c r="B49" s="563" t="s">
        <v>36</v>
      </c>
      <c r="C49" s="577" t="s">
        <v>37</v>
      </c>
      <c r="D49" s="575" t="s">
        <v>86</v>
      </c>
      <c r="E49" s="577" t="s">
        <v>92</v>
      </c>
      <c r="F49" s="5"/>
      <c r="G49" s="5"/>
      <c r="H49" s="5"/>
      <c r="I49" s="5"/>
      <c r="J49" s="5"/>
      <c r="K49" s="5"/>
      <c r="L49" s="5"/>
      <c r="M49" s="5"/>
      <c r="N49" s="5"/>
    </row>
    <row r="50" spans="1:14" ht="198">
      <c r="A50" s="13"/>
      <c r="B50" s="573" t="s">
        <v>105</v>
      </c>
      <c r="C50" s="574" t="s">
        <v>146</v>
      </c>
      <c r="D50" s="576" t="s">
        <v>405</v>
      </c>
      <c r="E50" s="576" t="s">
        <v>76</v>
      </c>
      <c r="F50" s="5"/>
      <c r="G50" s="5"/>
      <c r="H50" s="5"/>
      <c r="I50" s="5"/>
      <c r="J50" s="5"/>
      <c r="K50" s="5"/>
      <c r="L50" s="5"/>
      <c r="M50" s="5"/>
      <c r="N50" s="5"/>
    </row>
    <row r="51" spans="1:14">
      <c r="A51" s="15"/>
      <c r="B51" s="579"/>
      <c r="C51" s="566"/>
      <c r="D51" s="566"/>
      <c r="E51" s="566"/>
      <c r="F51" s="581"/>
      <c r="G51" s="581"/>
      <c r="H51" s="581"/>
      <c r="I51" s="581"/>
      <c r="J51" s="5"/>
      <c r="K51" s="5"/>
      <c r="L51" s="5"/>
      <c r="M51" s="5"/>
      <c r="N51" s="5"/>
    </row>
    <row r="52" spans="1:14">
      <c r="A52" s="11">
        <v>10</v>
      </c>
      <c r="B52" s="771" t="s">
        <v>35</v>
      </c>
      <c r="C52" s="771"/>
      <c r="D52" s="771"/>
      <c r="E52" s="771"/>
      <c r="F52" s="771"/>
      <c r="G52" s="771"/>
      <c r="H52" s="771"/>
      <c r="I52" s="5"/>
      <c r="J52" s="5"/>
      <c r="K52" s="5"/>
      <c r="L52" s="5"/>
      <c r="M52" s="5"/>
      <c r="N52" s="5"/>
    </row>
    <row r="53" spans="1:14">
      <c r="A53" s="13"/>
      <c r="B53" s="765" t="s">
        <v>41</v>
      </c>
      <c r="C53" s="772" t="s">
        <v>444</v>
      </c>
      <c r="D53" s="772"/>
      <c r="E53" s="772"/>
      <c r="F53" s="772"/>
      <c r="G53" s="772"/>
      <c r="H53" s="772"/>
      <c r="I53" s="5"/>
      <c r="J53" s="5"/>
      <c r="K53" s="5"/>
      <c r="L53" s="5"/>
      <c r="M53" s="5"/>
      <c r="N53" s="5"/>
    </row>
    <row r="54" spans="1:14" ht="36" customHeight="1">
      <c r="A54" s="13"/>
      <c r="B54" s="765"/>
      <c r="C54" s="772"/>
      <c r="D54" s="772"/>
      <c r="E54" s="772"/>
      <c r="F54" s="772"/>
      <c r="G54" s="772"/>
      <c r="H54" s="772"/>
      <c r="I54" s="5"/>
      <c r="J54" s="5"/>
      <c r="K54" s="1"/>
      <c r="L54" s="5"/>
      <c r="M54" s="5"/>
      <c r="N54" s="5"/>
    </row>
    <row r="55" spans="1:14" ht="40.799999999999997" customHeight="1">
      <c r="A55" s="11"/>
      <c r="B55" s="567" t="s">
        <v>42</v>
      </c>
      <c r="C55" s="764" t="s">
        <v>405</v>
      </c>
      <c r="D55" s="764"/>
      <c r="E55" s="764"/>
      <c r="F55" s="764"/>
      <c r="G55" s="764"/>
      <c r="H55" s="764"/>
      <c r="I55" s="5"/>
      <c r="J55" s="5"/>
      <c r="K55" s="1"/>
      <c r="L55" s="5"/>
      <c r="M55" s="5"/>
      <c r="N55" s="5"/>
    </row>
    <row r="56" spans="1:14">
      <c r="A56" s="13"/>
      <c r="B56" s="567" t="s">
        <v>43</v>
      </c>
      <c r="C56" s="764" t="s">
        <v>295</v>
      </c>
      <c r="D56" s="764"/>
      <c r="E56" s="764"/>
      <c r="F56" s="764"/>
      <c r="G56" s="764"/>
      <c r="H56" s="764"/>
      <c r="I56" s="5"/>
      <c r="J56" s="5"/>
      <c r="K56" s="5"/>
      <c r="L56" s="5"/>
      <c r="M56" s="5"/>
      <c r="N56" s="5"/>
    </row>
    <row r="57" spans="1:14">
      <c r="A57" s="18" t="s">
        <v>45</v>
      </c>
      <c r="B57" s="763" t="s">
        <v>46</v>
      </c>
      <c r="C57" s="763"/>
      <c r="D57" s="763"/>
      <c r="E57" s="763"/>
      <c r="F57" s="763"/>
      <c r="G57" s="763"/>
      <c r="H57" s="763"/>
      <c r="I57" s="87"/>
      <c r="J57" s="5"/>
      <c r="K57" s="17"/>
      <c r="L57" s="5"/>
      <c r="M57" s="5"/>
      <c r="N57" s="5"/>
    </row>
    <row r="58" spans="1:14">
      <c r="A58" s="23"/>
      <c r="B58" s="157"/>
      <c r="C58" s="32"/>
      <c r="D58" s="32"/>
      <c r="E58" s="32"/>
      <c r="F58" s="32"/>
      <c r="G58" s="5"/>
      <c r="H58" s="5"/>
      <c r="I58" s="5"/>
      <c r="J58" s="87"/>
      <c r="K58" s="87"/>
      <c r="L58" s="87"/>
      <c r="M58" s="87"/>
      <c r="N58" s="87"/>
    </row>
    <row r="59" spans="1:14" ht="30.6" customHeight="1">
      <c r="A59" s="571">
        <v>11</v>
      </c>
      <c r="B59" s="2" t="s">
        <v>47</v>
      </c>
      <c r="C59" s="799" t="s">
        <v>271</v>
      </c>
      <c r="D59" s="799"/>
      <c r="E59" s="799"/>
      <c r="F59" s="6"/>
      <c r="G59" s="6"/>
      <c r="H59" s="26"/>
      <c r="I59" s="6"/>
      <c r="J59" s="5"/>
      <c r="K59" s="5"/>
      <c r="L59" s="5"/>
      <c r="M59" s="5"/>
      <c r="N59" s="5"/>
    </row>
    <row r="60" spans="1:14">
      <c r="A60" s="571"/>
      <c r="B60" s="581"/>
      <c r="C60" s="581"/>
      <c r="D60" s="581"/>
      <c r="E60" s="581"/>
      <c r="F60" s="581"/>
      <c r="G60" s="581"/>
      <c r="H60" s="27"/>
      <c r="I60" s="27"/>
      <c r="J60" s="6"/>
      <c r="K60" s="5"/>
      <c r="L60" s="5"/>
      <c r="M60" s="5"/>
      <c r="N60" s="5"/>
    </row>
    <row r="61" spans="1:14">
      <c r="A61" s="571">
        <v>12</v>
      </c>
      <c r="B61" s="6" t="s">
        <v>48</v>
      </c>
      <c r="C61" s="6"/>
      <c r="D61" s="6"/>
      <c r="E61" s="26"/>
      <c r="F61" s="26"/>
      <c r="G61" s="6"/>
      <c r="H61" s="6"/>
      <c r="I61" s="6"/>
      <c r="J61" s="581"/>
      <c r="K61" s="5"/>
      <c r="L61" s="5"/>
      <c r="M61" s="5"/>
      <c r="N61" s="5"/>
    </row>
    <row r="62" spans="1:14">
      <c r="A62" s="571"/>
      <c r="B62" s="6"/>
      <c r="C62" s="6"/>
      <c r="D62" s="6"/>
      <c r="E62" s="26"/>
      <c r="F62" s="26"/>
      <c r="G62" s="26"/>
      <c r="H62" s="6"/>
      <c r="I62" s="6"/>
      <c r="J62" s="6"/>
      <c r="K62" s="6"/>
      <c r="L62" s="6"/>
      <c r="M62" s="6"/>
      <c r="N62" s="6"/>
    </row>
    <row r="63" spans="1:14">
      <c r="A63" s="571"/>
      <c r="B63" s="560" t="s">
        <v>49</v>
      </c>
      <c r="C63" s="561" t="s">
        <v>147</v>
      </c>
      <c r="D63" s="581"/>
      <c r="E63" s="581"/>
      <c r="F63" s="27"/>
      <c r="G63" s="27"/>
      <c r="H63" s="581"/>
      <c r="I63" s="581"/>
      <c r="J63" s="6"/>
      <c r="K63" s="6"/>
      <c r="L63" s="6"/>
      <c r="M63" s="6"/>
      <c r="N63" s="6"/>
    </row>
    <row r="64" spans="1:14">
      <c r="A64" s="571"/>
      <c r="B64" s="581"/>
      <c r="C64" s="55">
        <v>44277</v>
      </c>
      <c r="D64" s="55">
        <f>+C64+29</f>
        <v>44306</v>
      </c>
      <c r="E64" s="55">
        <f>+C64+90</f>
        <v>44367</v>
      </c>
      <c r="F64" s="581"/>
      <c r="G64" s="581"/>
      <c r="H64" s="581"/>
      <c r="I64" s="581"/>
      <c r="J64" s="581"/>
      <c r="K64" s="581"/>
      <c r="L64" s="581"/>
      <c r="M64" s="581"/>
      <c r="N64" s="581"/>
    </row>
    <row r="65" spans="1:14" ht="14.4" customHeight="1">
      <c r="A65" s="571"/>
      <c r="B65" s="767" t="s">
        <v>50</v>
      </c>
      <c r="C65" s="800" t="s">
        <v>148</v>
      </c>
      <c r="D65" s="800" t="s">
        <v>100</v>
      </c>
      <c r="E65" s="802" t="s">
        <v>96</v>
      </c>
      <c r="F65" s="790" t="s">
        <v>117</v>
      </c>
      <c r="G65" s="791"/>
      <c r="H65" s="792"/>
      <c r="I65" s="793" t="s">
        <v>52</v>
      </c>
      <c r="J65" s="794"/>
      <c r="K65" s="795"/>
      <c r="L65" s="793" t="s">
        <v>53</v>
      </c>
      <c r="M65" s="794"/>
      <c r="N65" s="795"/>
    </row>
    <row r="66" spans="1:14" ht="39.6" customHeight="1">
      <c r="A66" s="582"/>
      <c r="B66" s="767"/>
      <c r="C66" s="801"/>
      <c r="D66" s="801"/>
      <c r="E66" s="803"/>
      <c r="F66" s="560" t="s">
        <v>54</v>
      </c>
      <c r="G66" s="560" t="s">
        <v>55</v>
      </c>
      <c r="H66" s="560" t="s">
        <v>56</v>
      </c>
      <c r="I66" s="560" t="s">
        <v>57</v>
      </c>
      <c r="J66" s="560" t="s">
        <v>55</v>
      </c>
      <c r="K66" s="560" t="s">
        <v>56</v>
      </c>
      <c r="L66" s="560" t="s">
        <v>57</v>
      </c>
      <c r="M66" s="560" t="s">
        <v>55</v>
      </c>
      <c r="N66" s="560" t="s">
        <v>56</v>
      </c>
    </row>
    <row r="67" spans="1:14">
      <c r="A67" s="582"/>
      <c r="B67" s="560" t="s">
        <v>58</v>
      </c>
      <c r="C67" s="130">
        <v>38.25</v>
      </c>
      <c r="D67" s="568">
        <v>315.95</v>
      </c>
      <c r="E67" s="568">
        <v>37.200000000000003</v>
      </c>
      <c r="F67" s="568">
        <v>37</v>
      </c>
      <c r="G67" s="568">
        <v>38.9</v>
      </c>
      <c r="H67" s="568">
        <v>36.299999999999997</v>
      </c>
      <c r="I67" s="568">
        <v>172.95</v>
      </c>
      <c r="J67" s="568">
        <v>172.95</v>
      </c>
      <c r="K67" s="568">
        <v>37</v>
      </c>
      <c r="L67" s="568">
        <v>901.45</v>
      </c>
      <c r="M67" s="568">
        <v>1450</v>
      </c>
      <c r="N67" s="568">
        <v>156.15</v>
      </c>
    </row>
    <row r="68" spans="1:14" ht="92.4" customHeight="1">
      <c r="A68" s="582"/>
      <c r="B68" s="560" t="s">
        <v>93</v>
      </c>
      <c r="C68" s="130">
        <v>49771.29</v>
      </c>
      <c r="D68" s="130">
        <v>47705.8</v>
      </c>
      <c r="E68" s="568">
        <v>52574.46</v>
      </c>
      <c r="F68" s="568">
        <v>49509.15</v>
      </c>
      <c r="G68" s="568">
        <v>52516.76</v>
      </c>
      <c r="H68" s="568">
        <v>27500.79</v>
      </c>
      <c r="I68" s="568">
        <v>58568.51</v>
      </c>
      <c r="J68" s="568">
        <v>62245.43</v>
      </c>
      <c r="K68" s="568">
        <v>47204.5</v>
      </c>
      <c r="L68" s="568">
        <v>58991.519999999997</v>
      </c>
      <c r="M68" s="568">
        <v>63583.07</v>
      </c>
      <c r="N68" s="568">
        <v>50921.22</v>
      </c>
    </row>
    <row r="69" spans="1:14" ht="14.4" customHeight="1">
      <c r="A69" s="582"/>
      <c r="B69" s="565" t="s">
        <v>17</v>
      </c>
      <c r="C69" s="570"/>
      <c r="D69" s="570"/>
      <c r="E69" s="565"/>
      <c r="F69" s="565"/>
      <c r="G69" s="565"/>
      <c r="H69" s="578"/>
      <c r="I69" s="580"/>
      <c r="J69" s="338"/>
      <c r="K69" s="338"/>
      <c r="L69" s="338"/>
      <c r="M69" s="338"/>
      <c r="N69" s="338"/>
    </row>
    <row r="70" spans="1:14" ht="14.4" customHeight="1">
      <c r="A70" s="582"/>
      <c r="B70" s="558" t="s">
        <v>60</v>
      </c>
      <c r="C70" s="558"/>
      <c r="D70" s="558"/>
      <c r="E70" s="558"/>
      <c r="F70" s="558"/>
      <c r="G70" s="558"/>
      <c r="H70" s="559"/>
      <c r="I70" s="572"/>
      <c r="J70" s="580"/>
      <c r="K70" s="580"/>
      <c r="L70" s="580"/>
      <c r="M70" s="580"/>
      <c r="N70" s="580"/>
    </row>
    <row r="71" spans="1:14" ht="14.4" customHeight="1">
      <c r="A71" s="1"/>
      <c r="B71" s="558" t="s">
        <v>61</v>
      </c>
      <c r="C71" s="558"/>
      <c r="D71" s="558"/>
      <c r="E71" s="558"/>
      <c r="F71" s="558"/>
      <c r="G71" s="558"/>
      <c r="H71" s="559"/>
      <c r="I71" s="572"/>
      <c r="J71" s="572"/>
      <c r="K71" s="572"/>
      <c r="L71" s="572"/>
      <c r="M71" s="572"/>
      <c r="N71" s="572"/>
    </row>
    <row r="72" spans="1:14" ht="14.4" customHeight="1">
      <c r="A72" s="582"/>
      <c r="B72" s="558" t="s">
        <v>110</v>
      </c>
      <c r="C72" s="558"/>
      <c r="D72" s="558"/>
      <c r="E72" s="558"/>
      <c r="F72" s="558"/>
      <c r="G72" s="558"/>
      <c r="H72" s="559"/>
      <c r="I72" s="572"/>
      <c r="J72" s="572"/>
      <c r="K72" s="572"/>
      <c r="L72" s="572"/>
      <c r="M72" s="572"/>
      <c r="N72" s="572"/>
    </row>
    <row r="73" spans="1:14" ht="14.4" customHeight="1">
      <c r="A73" s="582"/>
      <c r="B73" s="558" t="s">
        <v>62</v>
      </c>
      <c r="C73" s="558"/>
      <c r="D73" s="558"/>
      <c r="E73" s="558"/>
      <c r="F73" s="558"/>
      <c r="G73" s="558"/>
      <c r="H73" s="559"/>
      <c r="I73" s="572"/>
      <c r="J73" s="572"/>
      <c r="K73" s="572"/>
      <c r="L73" s="572"/>
      <c r="M73" s="572"/>
      <c r="N73" s="572"/>
    </row>
    <row r="74" spans="1:14">
      <c r="A74" s="582"/>
      <c r="B74" s="30"/>
      <c r="C74" s="30"/>
      <c r="D74" s="30"/>
      <c r="E74" s="30"/>
      <c r="F74" s="30"/>
      <c r="G74" s="8"/>
      <c r="H74" s="8"/>
      <c r="I74" s="605"/>
      <c r="J74" s="606"/>
      <c r="K74" s="606"/>
      <c r="L74" s="606"/>
      <c r="M74" s="606"/>
      <c r="N74" s="606"/>
    </row>
    <row r="75" spans="1:14">
      <c r="A75" s="571">
        <v>13</v>
      </c>
      <c r="B75" s="796" t="s">
        <v>63</v>
      </c>
      <c r="C75" s="797"/>
      <c r="D75" s="797"/>
      <c r="E75" s="797"/>
      <c r="F75" s="797"/>
      <c r="G75" s="766"/>
      <c r="H75" s="6"/>
      <c r="I75" s="6"/>
      <c r="J75" s="8"/>
      <c r="K75" s="8"/>
      <c r="L75" s="8"/>
      <c r="M75" s="8"/>
      <c r="N75" s="8"/>
    </row>
    <row r="76" spans="1:14">
      <c r="A76" s="571"/>
      <c r="B76" s="5"/>
      <c r="C76" s="581"/>
      <c r="D76" s="581"/>
      <c r="E76" s="581"/>
      <c r="F76" s="581"/>
      <c r="G76" s="581"/>
      <c r="H76" s="581"/>
      <c r="I76" s="581"/>
      <c r="J76" s="6"/>
      <c r="K76" s="6"/>
      <c r="L76" s="6"/>
      <c r="M76" s="6"/>
      <c r="N76" s="6"/>
    </row>
    <row r="77" spans="1:14" ht="39.6">
      <c r="A77" s="582"/>
      <c r="B77" s="562" t="s">
        <v>64</v>
      </c>
      <c r="C77" s="564" t="s">
        <v>65</v>
      </c>
      <c r="D77" s="564" t="s">
        <v>342</v>
      </c>
      <c r="E77" s="564" t="s">
        <v>94</v>
      </c>
      <c r="F77" s="564" t="s">
        <v>67</v>
      </c>
      <c r="G77" s="564" t="s">
        <v>81</v>
      </c>
      <c r="H77" s="8"/>
      <c r="I77" s="8"/>
      <c r="J77" s="581"/>
      <c r="K77" s="581"/>
      <c r="L77" s="581"/>
      <c r="M77" s="581"/>
      <c r="N77" s="581"/>
    </row>
    <row r="78" spans="1:14">
      <c r="A78" s="149"/>
      <c r="B78" s="798" t="s">
        <v>68</v>
      </c>
      <c r="C78" s="46" t="s">
        <v>149</v>
      </c>
      <c r="D78" s="574">
        <v>5.32</v>
      </c>
      <c r="E78" s="574">
        <v>9.0399999999999991</v>
      </c>
      <c r="F78" s="31">
        <v>19.89</v>
      </c>
      <c r="G78" s="31">
        <v>45.26</v>
      </c>
      <c r="H78" s="93"/>
      <c r="I78" s="93"/>
      <c r="J78" s="8"/>
      <c r="K78" s="8"/>
      <c r="L78" s="8"/>
      <c r="M78" s="8"/>
      <c r="N78" s="8"/>
    </row>
    <row r="79" spans="1:14">
      <c r="A79" s="149"/>
      <c r="B79" s="798"/>
      <c r="C79" s="46" t="s">
        <v>126</v>
      </c>
      <c r="D79" s="584"/>
      <c r="E79" s="584"/>
      <c r="F79" s="31"/>
      <c r="G79" s="31"/>
      <c r="H79" s="93"/>
      <c r="I79" s="93"/>
      <c r="J79" s="93"/>
      <c r="K79" s="93"/>
      <c r="L79" s="93"/>
      <c r="M79" s="93"/>
      <c r="N79" s="93"/>
    </row>
    <row r="80" spans="1:14" ht="39.6">
      <c r="A80" s="149"/>
      <c r="B80" s="798"/>
      <c r="C80" s="40" t="s">
        <v>150</v>
      </c>
      <c r="D80" s="584">
        <v>1.97</v>
      </c>
      <c r="E80" s="584">
        <v>-60.05</v>
      </c>
      <c r="F80" s="33">
        <v>-60.925249999999998</v>
      </c>
      <c r="G80" s="31">
        <v>5.42</v>
      </c>
      <c r="H80" s="93"/>
      <c r="I80" s="93"/>
      <c r="J80" s="93"/>
      <c r="K80" s="93"/>
      <c r="L80" s="93"/>
      <c r="M80" s="93"/>
      <c r="N80" s="93"/>
    </row>
    <row r="81" spans="1:14">
      <c r="A81" s="149"/>
      <c r="B81" s="798"/>
      <c r="C81" s="46" t="s">
        <v>70</v>
      </c>
      <c r="D81" s="125">
        <v>1.97</v>
      </c>
      <c r="E81" s="125">
        <v>1.97</v>
      </c>
      <c r="F81" s="58">
        <v>-60.93</v>
      </c>
      <c r="G81" s="58">
        <v>5.42</v>
      </c>
      <c r="H81" s="93"/>
      <c r="I81" s="93"/>
      <c r="J81" s="93"/>
      <c r="K81" s="93"/>
      <c r="L81" s="93"/>
      <c r="M81" s="93"/>
      <c r="N81" s="93"/>
    </row>
    <row r="82" spans="1:14">
      <c r="A82" s="582"/>
      <c r="B82" s="773" t="s">
        <v>71</v>
      </c>
      <c r="C82" s="2" t="s">
        <v>149</v>
      </c>
      <c r="D82" s="584">
        <v>6.95</v>
      </c>
      <c r="E82" s="584">
        <f>F67/E78</f>
        <v>4.0929203539823016</v>
      </c>
      <c r="F82" s="33">
        <f>I67/F78</f>
        <v>8.695324283559577</v>
      </c>
      <c r="G82" s="33">
        <f>L67/G78</f>
        <v>19.917145382235972</v>
      </c>
      <c r="H82" s="32"/>
      <c r="I82" s="32"/>
      <c r="J82" s="93"/>
      <c r="K82" s="93"/>
      <c r="L82" s="93"/>
      <c r="M82" s="93"/>
      <c r="N82" s="93"/>
    </row>
    <row r="83" spans="1:14">
      <c r="A83" s="582"/>
      <c r="B83" s="773"/>
      <c r="C83" s="2" t="s">
        <v>69</v>
      </c>
      <c r="D83" s="584"/>
      <c r="E83" s="584"/>
      <c r="F83" s="31"/>
      <c r="G83" s="31"/>
      <c r="H83" s="32"/>
      <c r="I83" s="32"/>
      <c r="J83" s="32"/>
      <c r="K83" s="32"/>
      <c r="L83" s="32"/>
      <c r="M83" s="32"/>
      <c r="N83" s="32"/>
    </row>
    <row r="84" spans="1:14" ht="39.6">
      <c r="A84" s="582"/>
      <c r="B84" s="773"/>
      <c r="C84" s="10" t="s">
        <v>150</v>
      </c>
      <c r="D84" s="584">
        <v>182.94</v>
      </c>
      <c r="E84" s="158">
        <v>0</v>
      </c>
      <c r="F84" s="31">
        <v>0</v>
      </c>
      <c r="G84" s="33">
        <f>281.25/G80</f>
        <v>51.891143911439116</v>
      </c>
      <c r="H84" s="32"/>
      <c r="I84" s="32"/>
      <c r="J84" s="32"/>
      <c r="K84" s="32"/>
      <c r="L84" s="32"/>
      <c r="M84" s="32"/>
      <c r="N84" s="32"/>
    </row>
    <row r="85" spans="1:14">
      <c r="A85" s="582"/>
      <c r="B85" s="773"/>
      <c r="C85" s="2" t="s">
        <v>70</v>
      </c>
      <c r="D85" s="125">
        <f>D84</f>
        <v>182.94</v>
      </c>
      <c r="E85" s="125"/>
      <c r="F85" s="58">
        <v>0</v>
      </c>
      <c r="G85" s="58">
        <v>51.89</v>
      </c>
      <c r="H85" s="32"/>
      <c r="I85" s="32"/>
      <c r="J85" s="32"/>
      <c r="K85" s="32"/>
      <c r="L85" s="32"/>
      <c r="M85" s="32"/>
      <c r="N85" s="32"/>
    </row>
    <row r="86" spans="1:14">
      <c r="A86" s="582"/>
      <c r="B86" s="773" t="s">
        <v>72</v>
      </c>
      <c r="C86" s="2" t="s">
        <v>149</v>
      </c>
      <c r="D86" s="607">
        <v>0.38300000000000001</v>
      </c>
      <c r="E86" s="607">
        <v>0.253</v>
      </c>
      <c r="F86" s="34">
        <f>2086.78/4736.47</f>
        <v>0.44057705421970372</v>
      </c>
      <c r="G86" s="34">
        <f>4719.93/13400.2</f>
        <v>0.35222832495037387</v>
      </c>
      <c r="H86" s="32"/>
      <c r="I86" s="120"/>
      <c r="J86" s="32"/>
      <c r="K86" s="32"/>
      <c r="L86" s="32"/>
      <c r="M86" s="32"/>
      <c r="N86" s="5"/>
    </row>
    <row r="87" spans="1:14">
      <c r="A87" s="582"/>
      <c r="B87" s="773"/>
      <c r="C87" s="2" t="s">
        <v>69</v>
      </c>
      <c r="D87" s="584"/>
      <c r="E87" s="584"/>
      <c r="F87" s="31"/>
      <c r="G87" s="31"/>
      <c r="H87" s="32"/>
      <c r="I87" s="32"/>
      <c r="J87" s="120"/>
      <c r="K87" s="120"/>
      <c r="L87" s="120"/>
      <c r="M87" s="120"/>
      <c r="N87" s="5"/>
    </row>
    <row r="88" spans="1:14" ht="39.6">
      <c r="A88" s="582"/>
      <c r="B88" s="773"/>
      <c r="C88" s="10" t="s">
        <v>150</v>
      </c>
      <c r="D88" s="607">
        <v>3.5000000000000001E-3</v>
      </c>
      <c r="E88" s="607">
        <v>-4.0000000000000002E-4</v>
      </c>
      <c r="F88" s="31">
        <v>-11.6</v>
      </c>
      <c r="G88" s="34">
        <f>1255.79/142256.98</f>
        <v>8.8276160508960599E-3</v>
      </c>
      <c r="H88" s="32"/>
      <c r="I88" s="32"/>
      <c r="J88" s="32"/>
      <c r="K88" s="32"/>
      <c r="L88" s="32"/>
      <c r="M88" s="32"/>
      <c r="N88" s="5"/>
    </row>
    <row r="89" spans="1:14">
      <c r="A89" s="582"/>
      <c r="B89" s="773"/>
      <c r="C89" s="2" t="s">
        <v>70</v>
      </c>
      <c r="D89" s="162">
        <v>3.5000000000000001E-3</v>
      </c>
      <c r="E89" s="162">
        <v>-4.0000000000000002E-4</v>
      </c>
      <c r="F89" s="58">
        <v>-11.6</v>
      </c>
      <c r="G89" s="152">
        <v>8.8000000000000005E-3</v>
      </c>
      <c r="H89" s="32"/>
      <c r="I89" s="32"/>
      <c r="J89" s="32"/>
      <c r="K89" s="32"/>
      <c r="L89" s="32"/>
      <c r="M89" s="32"/>
      <c r="N89" s="5"/>
    </row>
    <row r="90" spans="1:14">
      <c r="A90" s="150"/>
      <c r="B90" s="774" t="s">
        <v>73</v>
      </c>
      <c r="C90" s="58" t="s">
        <v>149</v>
      </c>
      <c r="D90" s="574">
        <v>13.89</v>
      </c>
      <c r="E90" s="574">
        <v>26.38</v>
      </c>
      <c r="F90" s="33">
        <f>4736.47*100000/10236000</f>
        <v>46.272665103556079</v>
      </c>
      <c r="G90" s="33">
        <f>13400.2/108.01</f>
        <v>124.06443847791871</v>
      </c>
      <c r="H90" s="151"/>
      <c r="I90" s="151"/>
      <c r="J90" s="32"/>
      <c r="K90" s="151"/>
      <c r="L90" s="32"/>
      <c r="M90" s="32"/>
      <c r="N90" s="32"/>
    </row>
    <row r="91" spans="1:14">
      <c r="A91" s="150"/>
      <c r="B91" s="774"/>
      <c r="C91" s="58" t="s">
        <v>69</v>
      </c>
      <c r="D91" s="584"/>
      <c r="E91" s="584"/>
      <c r="F91" s="31"/>
      <c r="G91" s="31"/>
      <c r="H91" s="151"/>
      <c r="I91" s="151"/>
      <c r="J91" s="151"/>
      <c r="K91" s="151"/>
      <c r="L91" s="151"/>
      <c r="M91" s="151"/>
      <c r="N91" s="151"/>
    </row>
    <row r="92" spans="1:14" ht="39.6">
      <c r="A92" s="150"/>
      <c r="B92" s="774"/>
      <c r="C92" s="31" t="s">
        <v>150</v>
      </c>
      <c r="D92" s="584">
        <v>560.79999999999995</v>
      </c>
      <c r="E92" s="584">
        <v>500.76</v>
      </c>
      <c r="F92" s="31">
        <v>178.84</v>
      </c>
      <c r="G92" s="33">
        <f>142255.98/280</f>
        <v>508.05707142857148</v>
      </c>
      <c r="H92" s="151"/>
      <c r="I92" s="151"/>
      <c r="J92" s="151"/>
      <c r="K92" s="151"/>
      <c r="L92" s="151"/>
      <c r="M92" s="151"/>
      <c r="N92" s="151"/>
    </row>
    <row r="93" spans="1:14">
      <c r="A93" s="150"/>
      <c r="B93" s="774"/>
      <c r="C93" s="58" t="s">
        <v>70</v>
      </c>
      <c r="D93" s="125">
        <f>D92</f>
        <v>560.79999999999995</v>
      </c>
      <c r="E93" s="125">
        <f>E92</f>
        <v>500.76</v>
      </c>
      <c r="F93" s="58">
        <v>178.84</v>
      </c>
      <c r="G93" s="58">
        <v>508.06</v>
      </c>
      <c r="H93" s="151"/>
      <c r="I93" s="151"/>
      <c r="J93" s="151"/>
      <c r="K93" s="151"/>
      <c r="L93" s="151"/>
      <c r="M93" s="151"/>
      <c r="N93" s="151"/>
    </row>
    <row r="94" spans="1:14">
      <c r="A94" s="1"/>
      <c r="B94" s="777"/>
      <c r="C94" s="778"/>
      <c r="D94" s="778"/>
      <c r="E94" s="778"/>
      <c r="F94" s="778"/>
      <c r="G94" s="779"/>
      <c r="H94" s="1"/>
      <c r="I94" s="1"/>
      <c r="J94" s="151"/>
      <c r="K94" s="1"/>
      <c r="L94" s="151"/>
      <c r="M94" s="151"/>
      <c r="N94" s="151"/>
    </row>
    <row r="95" spans="1:14">
      <c r="A95" s="582"/>
      <c r="B95" s="780" t="s">
        <v>151</v>
      </c>
      <c r="C95" s="781"/>
      <c r="D95" s="781"/>
      <c r="E95" s="781"/>
      <c r="F95" s="781"/>
      <c r="G95" s="782"/>
      <c r="H95" s="32"/>
      <c r="I95" s="32"/>
      <c r="J95" s="1"/>
      <c r="K95" s="32"/>
      <c r="L95" s="1"/>
      <c r="M95" s="1"/>
      <c r="N95" s="1"/>
    </row>
    <row r="96" spans="1:14">
      <c r="A96" s="582"/>
      <c r="B96" s="783" t="s">
        <v>78</v>
      </c>
      <c r="C96" s="784"/>
      <c r="D96" s="784"/>
      <c r="E96" s="784"/>
      <c r="F96" s="784"/>
      <c r="G96" s="785"/>
      <c r="H96" s="32"/>
      <c r="I96" s="32"/>
      <c r="J96" s="32"/>
      <c r="K96" s="32"/>
      <c r="L96" s="32"/>
      <c r="M96" s="32"/>
      <c r="N96" s="32"/>
    </row>
    <row r="97" spans="1:14">
      <c r="A97" s="582"/>
      <c r="B97" s="768"/>
      <c r="C97" s="769"/>
      <c r="D97" s="769"/>
      <c r="E97" s="769"/>
      <c r="F97" s="769"/>
      <c r="G97" s="770"/>
      <c r="H97" s="32"/>
      <c r="I97" s="32"/>
      <c r="J97" s="32"/>
      <c r="K97" s="32"/>
      <c r="L97" s="32"/>
      <c r="M97" s="32"/>
      <c r="N97" s="32"/>
    </row>
    <row r="98" spans="1:14">
      <c r="A98" s="5"/>
      <c r="B98" s="5"/>
      <c r="C98" s="786"/>
      <c r="D98" s="786"/>
      <c r="E98" s="786"/>
      <c r="F98" s="786"/>
      <c r="G98" s="786"/>
      <c r="H98" s="32"/>
      <c r="I98" s="32"/>
      <c r="J98" s="32"/>
      <c r="K98" s="5"/>
      <c r="L98" s="32"/>
      <c r="M98" s="32"/>
      <c r="N98" s="32"/>
    </row>
    <row r="99" spans="1:14">
      <c r="A99" s="571">
        <v>14</v>
      </c>
      <c r="B99" s="36" t="s">
        <v>74</v>
      </c>
      <c r="C99" s="787" t="s">
        <v>40</v>
      </c>
      <c r="D99" s="788"/>
      <c r="E99" s="788"/>
      <c r="F99" s="788"/>
      <c r="G99" s="789"/>
      <c r="H99" s="5"/>
      <c r="I99" s="5"/>
      <c r="J99" s="5"/>
      <c r="K99" s="5"/>
      <c r="L99" s="5"/>
      <c r="M99" s="5"/>
      <c r="N99" s="5"/>
    </row>
    <row r="100" spans="1:14">
      <c r="A100" s="5"/>
      <c r="B100" s="5"/>
      <c r="C100" s="42"/>
      <c r="D100" s="42"/>
      <c r="E100" s="42"/>
      <c r="F100" s="42"/>
      <c r="G100" s="42"/>
      <c r="H100" s="5"/>
      <c r="I100" s="5"/>
      <c r="J100" s="5"/>
      <c r="K100" s="5"/>
      <c r="L100" s="5"/>
      <c r="M100" s="5"/>
      <c r="N100" s="5"/>
    </row>
    <row r="101" spans="1:14">
      <c r="A101" s="5"/>
      <c r="B101" s="5"/>
      <c r="C101" s="5"/>
      <c r="D101" s="5"/>
      <c r="E101" s="5"/>
      <c r="F101" s="5"/>
      <c r="G101" s="5"/>
      <c r="H101" s="5"/>
      <c r="I101" s="5"/>
      <c r="J101" s="5"/>
      <c r="K101" s="5"/>
      <c r="L101" s="5"/>
      <c r="M101" s="5"/>
      <c r="N101" s="5"/>
    </row>
    <row r="102" spans="1:14">
      <c r="A102" s="5"/>
      <c r="B102" s="775" t="s">
        <v>375</v>
      </c>
      <c r="C102" s="776"/>
      <c r="D102" s="776"/>
      <c r="E102" s="776"/>
      <c r="F102" s="776"/>
      <c r="G102" s="776"/>
      <c r="H102" s="776"/>
      <c r="I102" s="5"/>
      <c r="J102" s="5"/>
      <c r="K102" s="5"/>
      <c r="L102" s="5"/>
      <c r="M102" s="5"/>
      <c r="N102" s="5"/>
    </row>
    <row r="103" spans="1:14">
      <c r="J103" s="5"/>
      <c r="K103" s="5"/>
      <c r="L103" s="5"/>
      <c r="M103" s="5"/>
      <c r="N103" s="5"/>
    </row>
  </sheetData>
  <mergeCells count="67">
    <mergeCell ref="B9:H9"/>
    <mergeCell ref="B12:H12"/>
    <mergeCell ref="B28:E28"/>
    <mergeCell ref="B29:E29"/>
    <mergeCell ref="B30:E30"/>
    <mergeCell ref="B20:E20"/>
    <mergeCell ref="B21:E21"/>
    <mergeCell ref="B22:E22"/>
    <mergeCell ref="B42:H42"/>
    <mergeCell ref="C43:H43"/>
    <mergeCell ref="C44:H44"/>
    <mergeCell ref="B23:H23"/>
    <mergeCell ref="B27:F27"/>
    <mergeCell ref="B31:E31"/>
    <mergeCell ref="B32:E32"/>
    <mergeCell ref="B33:H33"/>
    <mergeCell ref="C36:H36"/>
    <mergeCell ref="C37:H37"/>
    <mergeCell ref="C38:H38"/>
    <mergeCell ref="B39:H39"/>
    <mergeCell ref="B26:H26"/>
    <mergeCell ref="B35:H35"/>
    <mergeCell ref="A1:B1"/>
    <mergeCell ref="C3:H3"/>
    <mergeCell ref="F20:H20"/>
    <mergeCell ref="F21:H21"/>
    <mergeCell ref="F22:H22"/>
    <mergeCell ref="C11:H11"/>
    <mergeCell ref="F18:H18"/>
    <mergeCell ref="F19:H19"/>
    <mergeCell ref="B17:H17"/>
    <mergeCell ref="B18:E18"/>
    <mergeCell ref="B19:E19"/>
    <mergeCell ref="C14:H14"/>
    <mergeCell ref="B15:H15"/>
    <mergeCell ref="C5:H5"/>
    <mergeCell ref="B6:H6"/>
    <mergeCell ref="C8:H8"/>
    <mergeCell ref="C59:E59"/>
    <mergeCell ref="B65:B66"/>
    <mergeCell ref="C65:C66"/>
    <mergeCell ref="D65:D66"/>
    <mergeCell ref="E65:E66"/>
    <mergeCell ref="F65:H65"/>
    <mergeCell ref="I65:K65"/>
    <mergeCell ref="L65:N65"/>
    <mergeCell ref="B75:G75"/>
    <mergeCell ref="B78:B81"/>
    <mergeCell ref="B82:B85"/>
    <mergeCell ref="B86:B89"/>
    <mergeCell ref="B90:B93"/>
    <mergeCell ref="B102:H102"/>
    <mergeCell ref="B94:G94"/>
    <mergeCell ref="B95:G95"/>
    <mergeCell ref="B96:G96"/>
    <mergeCell ref="B97:G97"/>
    <mergeCell ref="C98:G98"/>
    <mergeCell ref="C99:G99"/>
    <mergeCell ref="C45:H45"/>
    <mergeCell ref="B57:H57"/>
    <mergeCell ref="C55:H55"/>
    <mergeCell ref="C56:H56"/>
    <mergeCell ref="B53:B54"/>
    <mergeCell ref="B48:E48"/>
    <mergeCell ref="B46:H46"/>
    <mergeCell ref="B52:H52"/>
    <mergeCell ref="C53:H54"/>
  </mergeCells>
  <pageMargins left="0" right="0" top="0.42499999999999999" bottom="0.75" header="0.10625" footer="0.3"/>
  <pageSetup paperSize="5" scale="70" fitToWidth="0" fitToHeight="0" orientation="landscape" horizontalDpi="1200" verticalDpi="1200" r:id="rId1"/>
  <rowBreaks count="2" manualBreakCount="2">
    <brk id="39" max="13" man="1"/>
    <brk id="63"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09"/>
  <sheetViews>
    <sheetView view="pageBreakPreview" topLeftCell="A66" zoomScale="110" zoomScaleNormal="55" zoomScaleSheetLayoutView="110" zoomScalePageLayoutView="50" workbookViewId="0">
      <selection activeCell="D66" sqref="D66"/>
    </sheetView>
  </sheetViews>
  <sheetFormatPr defaultColWidth="8.88671875" defaultRowHeight="13.2"/>
  <cols>
    <col min="1" max="1" width="8.88671875" style="5"/>
    <col min="2" max="2" width="40.88671875" style="5" customWidth="1"/>
    <col min="3" max="3" width="17.44140625" style="5" customWidth="1"/>
    <col min="4" max="4" width="18.6640625" style="5" customWidth="1"/>
    <col min="5" max="5" width="11.88671875" style="5" customWidth="1"/>
    <col min="6" max="6" width="19.88671875" style="5" customWidth="1"/>
    <col min="7" max="7" width="12.6640625" style="5" customWidth="1"/>
    <col min="8" max="8" width="10" style="5" bestFit="1" customWidth="1"/>
    <col min="9" max="9" width="11" style="5" customWidth="1"/>
    <col min="10" max="16384" width="8.88671875" style="5"/>
  </cols>
  <sheetData>
    <row r="1" spans="1:5">
      <c r="A1" s="804" t="s">
        <v>0</v>
      </c>
      <c r="B1" s="804"/>
      <c r="D1" s="1"/>
    </row>
    <row r="3" spans="1:5">
      <c r="A3" s="331" t="s">
        <v>1</v>
      </c>
      <c r="B3" s="2" t="s">
        <v>2</v>
      </c>
      <c r="C3" s="807" t="s">
        <v>152</v>
      </c>
      <c r="D3" s="807"/>
      <c r="E3" s="807"/>
    </row>
    <row r="4" spans="1:5">
      <c r="D4" s="332"/>
    </row>
    <row r="5" spans="1:5">
      <c r="A5" s="19">
        <v>1</v>
      </c>
      <c r="B5" s="2" t="s">
        <v>3</v>
      </c>
      <c r="C5" s="805" t="s">
        <v>121</v>
      </c>
      <c r="D5" s="805"/>
      <c r="E5" s="805"/>
    </row>
    <row r="6" spans="1:5">
      <c r="A6" s="316"/>
      <c r="B6" s="810" t="s">
        <v>5</v>
      </c>
      <c r="C6" s="810"/>
      <c r="D6" s="810"/>
      <c r="E6" s="810"/>
    </row>
    <row r="7" spans="1:5">
      <c r="A7" s="316"/>
      <c r="B7" s="6"/>
      <c r="D7" s="332"/>
    </row>
    <row r="8" spans="1:5">
      <c r="A8" s="316">
        <v>2</v>
      </c>
      <c r="B8" s="2" t="s">
        <v>6</v>
      </c>
      <c r="C8" s="807" t="s">
        <v>153</v>
      </c>
      <c r="D8" s="807"/>
      <c r="E8" s="807"/>
    </row>
    <row r="9" spans="1:5">
      <c r="A9" s="316"/>
      <c r="B9" s="810" t="s">
        <v>5</v>
      </c>
      <c r="C9" s="810"/>
      <c r="D9" s="810"/>
      <c r="E9" s="810"/>
    </row>
    <row r="10" spans="1:5">
      <c r="A10" s="316"/>
      <c r="B10" s="6"/>
      <c r="D10" s="332"/>
    </row>
    <row r="11" spans="1:5" ht="41.4" customHeight="1">
      <c r="A11" s="316">
        <v>3</v>
      </c>
      <c r="B11" s="2" t="s">
        <v>7</v>
      </c>
      <c r="C11" s="805" t="s">
        <v>332</v>
      </c>
      <c r="D11" s="805"/>
      <c r="E11" s="805"/>
    </row>
    <row r="12" spans="1:5">
      <c r="A12" s="316"/>
      <c r="B12" s="810" t="s">
        <v>5</v>
      </c>
      <c r="C12" s="810"/>
      <c r="D12" s="810"/>
      <c r="E12" s="810"/>
    </row>
    <row r="13" spans="1:5">
      <c r="A13" s="316"/>
      <c r="B13" s="6"/>
      <c r="D13" s="332"/>
    </row>
    <row r="14" spans="1:5">
      <c r="A14" s="316">
        <v>4</v>
      </c>
      <c r="B14" s="2" t="s">
        <v>9</v>
      </c>
      <c r="C14" s="807" t="s">
        <v>335</v>
      </c>
      <c r="D14" s="807"/>
      <c r="E14" s="807"/>
    </row>
    <row r="15" spans="1:5" ht="13.5" customHeight="1">
      <c r="A15" s="316"/>
      <c r="B15" s="810" t="s">
        <v>10</v>
      </c>
      <c r="C15" s="810"/>
      <c r="D15" s="810"/>
      <c r="E15" s="810"/>
    </row>
    <row r="16" spans="1:5">
      <c r="A16" s="316"/>
      <c r="D16" s="332"/>
    </row>
    <row r="17" spans="1:14">
      <c r="A17" s="316">
        <v>5</v>
      </c>
      <c r="B17" s="767" t="s">
        <v>308</v>
      </c>
      <c r="C17" s="800"/>
      <c r="D17" s="800"/>
      <c r="E17" s="800"/>
      <c r="F17" s="6"/>
      <c r="G17" s="6"/>
      <c r="H17" s="6"/>
      <c r="I17" s="6"/>
      <c r="J17" s="8"/>
      <c r="K17" s="8"/>
      <c r="L17" s="8"/>
      <c r="M17" s="8"/>
      <c r="N17" s="8"/>
    </row>
    <row r="18" spans="1:14">
      <c r="A18" s="316"/>
      <c r="B18" s="310" t="s">
        <v>12</v>
      </c>
      <c r="C18" s="835">
        <v>0.1255</v>
      </c>
      <c r="D18" s="835"/>
      <c r="E18" s="835"/>
      <c r="F18" s="327"/>
      <c r="G18" s="8"/>
      <c r="H18" s="8"/>
      <c r="I18" s="8"/>
      <c r="J18" s="8"/>
      <c r="K18" s="8"/>
      <c r="L18" s="8"/>
      <c r="M18" s="8"/>
      <c r="N18" s="8"/>
    </row>
    <row r="19" spans="1:14" ht="39.6">
      <c r="A19" s="316"/>
      <c r="B19" s="310" t="s">
        <v>273</v>
      </c>
      <c r="C19" s="835">
        <v>0.1255</v>
      </c>
      <c r="D19" s="835"/>
      <c r="E19" s="835"/>
      <c r="F19" s="327"/>
      <c r="G19" s="8"/>
      <c r="I19" s="8"/>
      <c r="J19" s="8"/>
      <c r="K19" s="8"/>
      <c r="L19" s="8"/>
      <c r="M19" s="8"/>
      <c r="N19" s="8"/>
    </row>
    <row r="20" spans="1:14">
      <c r="A20" s="316"/>
      <c r="B20" s="310" t="s">
        <v>116</v>
      </c>
      <c r="C20" s="835">
        <v>0.1123</v>
      </c>
      <c r="D20" s="836"/>
      <c r="E20" s="836"/>
      <c r="F20" s="327"/>
      <c r="G20" s="118"/>
      <c r="H20" s="8"/>
      <c r="I20" s="8"/>
      <c r="J20" s="8"/>
      <c r="K20" s="8"/>
      <c r="L20" s="8"/>
      <c r="M20" s="8"/>
      <c r="N20" s="8"/>
    </row>
    <row r="21" spans="1:14">
      <c r="A21" s="316"/>
      <c r="B21" s="9" t="s">
        <v>15</v>
      </c>
      <c r="C21" s="833">
        <v>9.0300000000000005E-2</v>
      </c>
      <c r="D21" s="834"/>
      <c r="E21" s="834"/>
      <c r="F21" s="327"/>
      <c r="G21" s="118"/>
      <c r="H21" s="8"/>
      <c r="I21" s="8"/>
      <c r="J21" s="8"/>
      <c r="K21" s="8"/>
      <c r="L21" s="8"/>
      <c r="M21" s="8"/>
      <c r="N21" s="8"/>
    </row>
    <row r="22" spans="1:14">
      <c r="A22" s="316"/>
      <c r="B22" s="303" t="s">
        <v>16</v>
      </c>
      <c r="C22" s="806">
        <v>1.4E-3</v>
      </c>
      <c r="D22" s="762"/>
      <c r="E22" s="762"/>
      <c r="F22" s="327"/>
      <c r="G22" s="385"/>
      <c r="H22" s="8"/>
      <c r="I22" s="8"/>
      <c r="J22" s="8"/>
      <c r="K22" s="8"/>
      <c r="L22" s="8"/>
      <c r="M22" s="8"/>
      <c r="N22" s="8"/>
    </row>
    <row r="23" spans="1:14">
      <c r="A23" s="316"/>
      <c r="B23" s="327"/>
      <c r="C23" s="327"/>
      <c r="D23" s="327"/>
      <c r="E23" s="327"/>
      <c r="F23" s="327"/>
      <c r="G23" s="8"/>
      <c r="H23" s="8"/>
      <c r="I23" s="8"/>
      <c r="J23" s="8"/>
      <c r="K23" s="8"/>
      <c r="L23" s="8"/>
      <c r="M23" s="8"/>
      <c r="N23" s="8"/>
    </row>
    <row r="24" spans="1:14">
      <c r="A24" s="316">
        <v>6</v>
      </c>
      <c r="B24" s="767" t="s">
        <v>309</v>
      </c>
      <c r="C24" s="767"/>
      <c r="D24" s="767"/>
      <c r="E24" s="767"/>
      <c r="F24" s="6"/>
      <c r="G24" s="6"/>
      <c r="H24" s="8"/>
      <c r="I24" s="6"/>
      <c r="J24" s="6"/>
    </row>
    <row r="25" spans="1:14">
      <c r="A25" s="316"/>
      <c r="B25" s="812" t="s">
        <v>19</v>
      </c>
      <c r="C25" s="813"/>
      <c r="D25" s="813"/>
      <c r="E25" s="842"/>
      <c r="F25" s="327"/>
    </row>
    <row r="26" spans="1:14">
      <c r="A26" s="316"/>
      <c r="B26" s="303" t="s">
        <v>20</v>
      </c>
      <c r="C26" s="309" t="s">
        <v>97</v>
      </c>
      <c r="D26" s="309" t="s">
        <v>124</v>
      </c>
      <c r="E26" s="309" t="s">
        <v>22</v>
      </c>
      <c r="F26" s="327"/>
    </row>
    <row r="27" spans="1:14" ht="12.75" customHeight="1">
      <c r="A27" s="316"/>
      <c r="B27" s="306" t="s">
        <v>23</v>
      </c>
      <c r="C27" s="74">
        <v>180011.77</v>
      </c>
      <c r="D27" s="74">
        <v>128644.65</v>
      </c>
      <c r="E27" s="74">
        <v>26339.22</v>
      </c>
      <c r="F27" s="327"/>
    </row>
    <row r="28" spans="1:14">
      <c r="A28" s="316"/>
      <c r="B28" s="306" t="s">
        <v>24</v>
      </c>
      <c r="C28" s="74">
        <v>38303.69</v>
      </c>
      <c r="D28" s="74">
        <v>11964.93</v>
      </c>
      <c r="E28" s="74">
        <v>-12920.04</v>
      </c>
      <c r="F28" s="327"/>
    </row>
    <row r="29" spans="1:14">
      <c r="A29" s="316"/>
      <c r="B29" s="306" t="s">
        <v>25</v>
      </c>
      <c r="C29" s="10">
        <v>687.4</v>
      </c>
      <c r="D29" s="10">
        <v>2751.14</v>
      </c>
      <c r="E29" s="10">
        <v>2752.37</v>
      </c>
      <c r="F29" s="327"/>
    </row>
    <row r="30" spans="1:14">
      <c r="A30" s="316"/>
      <c r="B30" s="306" t="s">
        <v>26</v>
      </c>
      <c r="C30" s="74">
        <v>40252.379999999997</v>
      </c>
      <c r="D30" s="74">
        <v>49560.13</v>
      </c>
      <c r="E30" s="74">
        <v>36973.68</v>
      </c>
      <c r="F30" s="85"/>
    </row>
    <row r="31" spans="1:14">
      <c r="A31" s="316"/>
      <c r="B31" s="8"/>
      <c r="C31" s="327"/>
      <c r="D31" s="327"/>
      <c r="E31" s="327"/>
      <c r="F31" s="327"/>
    </row>
    <row r="32" spans="1:14">
      <c r="A32" s="316">
        <v>7</v>
      </c>
      <c r="B32" s="767" t="s">
        <v>27</v>
      </c>
      <c r="C32" s="767"/>
      <c r="D32" s="767"/>
      <c r="E32" s="767"/>
      <c r="F32" s="6"/>
      <c r="G32" s="6"/>
      <c r="H32" s="6"/>
      <c r="I32" s="6"/>
      <c r="J32" s="6"/>
    </row>
    <row r="33" spans="1:10">
      <c r="A33" s="316"/>
      <c r="B33" s="303" t="s">
        <v>28</v>
      </c>
      <c r="C33" s="762" t="s">
        <v>29</v>
      </c>
      <c r="D33" s="762"/>
      <c r="E33" s="762"/>
      <c r="F33" s="8"/>
    </row>
    <row r="34" spans="1:10">
      <c r="A34" s="316"/>
      <c r="B34" s="303" t="s">
        <v>30</v>
      </c>
      <c r="C34" s="825" t="s">
        <v>29</v>
      </c>
      <c r="D34" s="826"/>
      <c r="E34" s="827"/>
      <c r="F34" s="8"/>
    </row>
    <row r="35" spans="1:10" ht="13.2" customHeight="1">
      <c r="A35" s="316"/>
      <c r="B35" s="303" t="s">
        <v>31</v>
      </c>
      <c r="C35" s="825" t="s">
        <v>29</v>
      </c>
      <c r="D35" s="826"/>
      <c r="E35" s="827"/>
      <c r="F35" s="8"/>
    </row>
    <row r="36" spans="1:10">
      <c r="A36" s="316"/>
      <c r="C36" s="8"/>
      <c r="D36" s="8"/>
      <c r="E36" s="8"/>
      <c r="F36" s="8"/>
    </row>
    <row r="37" spans="1:10">
      <c r="A37" s="316"/>
      <c r="B37" s="327"/>
      <c r="C37" s="8"/>
      <c r="D37" s="8"/>
      <c r="E37" s="8"/>
      <c r="F37" s="8"/>
    </row>
    <row r="38" spans="1:10">
      <c r="A38" s="316">
        <v>8</v>
      </c>
      <c r="B38" s="767" t="s">
        <v>310</v>
      </c>
      <c r="C38" s="800"/>
      <c r="D38" s="800"/>
      <c r="E38" s="800"/>
      <c r="F38" s="6"/>
      <c r="G38" s="6"/>
      <c r="H38" s="6"/>
      <c r="I38" s="6"/>
      <c r="J38" s="6"/>
    </row>
    <row r="39" spans="1:10" ht="75.75" customHeight="1">
      <c r="A39" s="316"/>
      <c r="B39" s="303" t="s">
        <v>33</v>
      </c>
      <c r="C39" s="825" t="s">
        <v>272</v>
      </c>
      <c r="D39" s="826"/>
      <c r="E39" s="827"/>
      <c r="F39" s="32"/>
      <c r="G39" s="82"/>
    </row>
    <row r="40" spans="1:10" ht="63.75" customHeight="1">
      <c r="A40" s="316"/>
      <c r="B40" s="303" t="s">
        <v>30</v>
      </c>
      <c r="C40" s="825" t="s">
        <v>429</v>
      </c>
      <c r="D40" s="826"/>
      <c r="E40" s="827"/>
      <c r="F40" s="32"/>
    </row>
    <row r="41" spans="1:10" ht="27" customHeight="1">
      <c r="A41" s="316"/>
      <c r="B41" s="303" t="s">
        <v>31</v>
      </c>
      <c r="C41" s="825" t="s">
        <v>76</v>
      </c>
      <c r="D41" s="826"/>
      <c r="E41" s="827"/>
      <c r="F41" s="32"/>
    </row>
    <row r="42" spans="1:10">
      <c r="A42" s="316"/>
      <c r="B42" s="768" t="s">
        <v>34</v>
      </c>
      <c r="C42" s="837"/>
      <c r="D42" s="837"/>
      <c r="E42" s="838"/>
      <c r="F42" s="8"/>
    </row>
    <row r="43" spans="1:10">
      <c r="A43" s="331"/>
      <c r="D43" s="311"/>
      <c r="E43" s="8"/>
    </row>
    <row r="44" spans="1:10">
      <c r="A44" s="11">
        <v>9</v>
      </c>
      <c r="B44" s="766" t="s">
        <v>311</v>
      </c>
      <c r="C44" s="767"/>
      <c r="D44" s="767"/>
      <c r="E44" s="767"/>
      <c r="F44" s="12"/>
      <c r="G44" s="6"/>
      <c r="H44" s="6"/>
      <c r="I44" s="6"/>
    </row>
    <row r="45" spans="1:10" ht="52.8">
      <c r="A45" s="11"/>
      <c r="B45" s="308" t="s">
        <v>36</v>
      </c>
      <c r="C45" s="320" t="s">
        <v>37</v>
      </c>
      <c r="D45" s="319" t="s">
        <v>38</v>
      </c>
      <c r="E45" s="320" t="s">
        <v>92</v>
      </c>
    </row>
    <row r="46" spans="1:10" ht="152.4" customHeight="1">
      <c r="A46" s="13"/>
      <c r="B46" s="317" t="s">
        <v>105</v>
      </c>
      <c r="C46" s="317" t="s">
        <v>1261</v>
      </c>
      <c r="D46" s="317" t="s">
        <v>1262</v>
      </c>
      <c r="E46" s="321" t="s">
        <v>76</v>
      </c>
    </row>
    <row r="47" spans="1:10">
      <c r="A47" s="121"/>
      <c r="B47" s="119" t="s">
        <v>338</v>
      </c>
      <c r="C47" s="311"/>
      <c r="D47" s="311"/>
      <c r="E47" s="122"/>
    </row>
    <row r="48" spans="1:10">
      <c r="A48" s="14"/>
      <c r="B48" s="839"/>
      <c r="C48" s="840"/>
      <c r="D48" s="840"/>
      <c r="E48" s="841"/>
      <c r="F48" s="327"/>
      <c r="G48" s="327"/>
      <c r="H48" s="327"/>
    </row>
    <row r="49" spans="1:14">
      <c r="A49" s="15"/>
      <c r="B49" s="37"/>
      <c r="C49" s="311"/>
      <c r="D49" s="311"/>
      <c r="E49" s="311"/>
      <c r="F49" s="327"/>
      <c r="G49" s="327"/>
      <c r="H49" s="327"/>
      <c r="I49" s="327"/>
    </row>
    <row r="50" spans="1:14">
      <c r="A50" s="11">
        <v>10</v>
      </c>
      <c r="B50" s="766" t="s">
        <v>311</v>
      </c>
      <c r="C50" s="767"/>
      <c r="D50" s="767"/>
      <c r="E50" s="767"/>
      <c r="F50" s="327"/>
      <c r="G50" s="327"/>
      <c r="H50" s="327"/>
    </row>
    <row r="51" spans="1:14">
      <c r="A51" s="13"/>
      <c r="B51" s="845" t="s">
        <v>41</v>
      </c>
      <c r="C51" s="847" t="s">
        <v>1263</v>
      </c>
      <c r="D51" s="848"/>
      <c r="E51" s="849"/>
      <c r="K51" s="1"/>
    </row>
    <row r="52" spans="1:14" ht="52.5" customHeight="1">
      <c r="A52" s="13"/>
      <c r="B52" s="846"/>
      <c r="C52" s="850"/>
      <c r="D52" s="851"/>
      <c r="E52" s="852"/>
      <c r="K52" s="1"/>
    </row>
    <row r="53" spans="1:14" ht="62.25" customHeight="1">
      <c r="A53" s="11"/>
      <c r="B53" s="16" t="s">
        <v>42</v>
      </c>
      <c r="C53" s="854" t="s">
        <v>1264</v>
      </c>
      <c r="D53" s="854"/>
      <c r="E53" s="854"/>
    </row>
    <row r="54" spans="1:14">
      <c r="A54" s="13"/>
      <c r="B54" s="16" t="s">
        <v>43</v>
      </c>
      <c r="C54" s="855" t="s">
        <v>44</v>
      </c>
      <c r="D54" s="856"/>
      <c r="E54" s="857"/>
      <c r="K54" s="17"/>
    </row>
    <row r="55" spans="1:14">
      <c r="A55" s="13"/>
      <c r="B55" s="119" t="s">
        <v>338</v>
      </c>
      <c r="C55" s="61"/>
      <c r="D55" s="61"/>
      <c r="E55" s="61"/>
      <c r="K55" s="17"/>
    </row>
    <row r="56" spans="1:14" s="38" customFormat="1">
      <c r="A56" s="18" t="s">
        <v>45</v>
      </c>
      <c r="B56" s="858" t="s">
        <v>46</v>
      </c>
      <c r="C56" s="858"/>
      <c r="D56" s="858"/>
      <c r="E56" s="858"/>
    </row>
    <row r="57" spans="1:14">
      <c r="A57" s="23"/>
      <c r="B57" s="24"/>
      <c r="C57" s="25"/>
      <c r="D57" s="25"/>
      <c r="E57" s="25"/>
      <c r="F57" s="25"/>
    </row>
    <row r="58" spans="1:14">
      <c r="A58" s="316">
        <v>11</v>
      </c>
      <c r="B58" s="2" t="s">
        <v>47</v>
      </c>
      <c r="C58" s="799" t="s">
        <v>271</v>
      </c>
      <c r="D58" s="799"/>
      <c r="E58" s="799"/>
      <c r="F58" s="6"/>
      <c r="G58" s="6"/>
      <c r="H58" s="26"/>
      <c r="I58" s="6"/>
      <c r="J58" s="6"/>
    </row>
    <row r="59" spans="1:14">
      <c r="A59" s="316"/>
      <c r="B59" s="327"/>
      <c r="C59" s="327"/>
      <c r="D59" s="327"/>
      <c r="E59" s="327"/>
      <c r="F59" s="327"/>
      <c r="G59" s="327"/>
      <c r="H59" s="27"/>
      <c r="I59" s="27"/>
      <c r="J59" s="327"/>
    </row>
    <row r="60" spans="1:14">
      <c r="A60" s="316">
        <v>12</v>
      </c>
      <c r="B60" s="6" t="s">
        <v>48</v>
      </c>
      <c r="C60" s="6"/>
      <c r="D60" s="6"/>
      <c r="E60" s="26"/>
      <c r="F60" s="26"/>
      <c r="G60" s="6"/>
      <c r="H60" s="6"/>
      <c r="I60" s="6"/>
      <c r="J60" s="6"/>
      <c r="K60" s="6"/>
      <c r="L60" s="6"/>
      <c r="M60" s="6"/>
      <c r="N60" s="6"/>
    </row>
    <row r="61" spans="1:14">
      <c r="A61" s="316"/>
      <c r="B61" s="6"/>
      <c r="C61" s="6"/>
      <c r="D61" s="6"/>
      <c r="E61" s="26"/>
      <c r="F61" s="26"/>
      <c r="G61" s="26"/>
      <c r="H61" s="6"/>
      <c r="I61" s="6"/>
      <c r="J61" s="6"/>
      <c r="K61" s="6"/>
      <c r="L61" s="6"/>
      <c r="M61" s="6"/>
      <c r="N61" s="6"/>
    </row>
    <row r="62" spans="1:14">
      <c r="A62" s="316"/>
      <c r="B62" s="303" t="s">
        <v>49</v>
      </c>
      <c r="C62" s="762" t="s">
        <v>154</v>
      </c>
      <c r="D62" s="762"/>
      <c r="E62" s="762"/>
      <c r="F62" s="27"/>
      <c r="G62" s="27"/>
      <c r="H62" s="327"/>
      <c r="I62" s="327"/>
      <c r="J62" s="327"/>
      <c r="K62" s="327"/>
      <c r="L62" s="327"/>
      <c r="M62" s="327"/>
      <c r="N62" s="327"/>
    </row>
    <row r="63" spans="1:14">
      <c r="A63" s="316"/>
      <c r="B63" s="327"/>
      <c r="C63" s="327"/>
      <c r="D63" s="55"/>
      <c r="E63" s="55"/>
      <c r="F63" s="327"/>
      <c r="G63" s="327"/>
      <c r="H63" s="327"/>
      <c r="I63" s="327"/>
      <c r="J63" s="327"/>
      <c r="K63" s="327"/>
      <c r="L63" s="327"/>
      <c r="M63" s="327"/>
      <c r="N63" s="327"/>
    </row>
    <row r="64" spans="1:14" ht="31.8" customHeight="1">
      <c r="A64" s="316"/>
      <c r="B64" s="767" t="s">
        <v>50</v>
      </c>
      <c r="C64" s="800" t="s">
        <v>155</v>
      </c>
      <c r="D64" s="800" t="s">
        <v>100</v>
      </c>
      <c r="E64" s="802" t="s">
        <v>96</v>
      </c>
      <c r="F64" s="790" t="s">
        <v>117</v>
      </c>
      <c r="G64" s="791"/>
      <c r="H64" s="792"/>
      <c r="I64" s="771" t="s">
        <v>52</v>
      </c>
      <c r="J64" s="771"/>
      <c r="K64" s="771"/>
      <c r="L64" s="771" t="s">
        <v>53</v>
      </c>
      <c r="M64" s="771"/>
      <c r="N64" s="771"/>
    </row>
    <row r="65" spans="1:14" ht="39.6">
      <c r="A65" s="331"/>
      <c r="B65" s="767"/>
      <c r="C65" s="801"/>
      <c r="D65" s="801"/>
      <c r="E65" s="803"/>
      <c r="F65" s="303" t="s">
        <v>54</v>
      </c>
      <c r="G65" s="303" t="s">
        <v>55</v>
      </c>
      <c r="H65" s="303" t="s">
        <v>56</v>
      </c>
      <c r="I65" s="303" t="s">
        <v>57</v>
      </c>
      <c r="J65" s="303" t="s">
        <v>55</v>
      </c>
      <c r="K65" s="303" t="s">
        <v>56</v>
      </c>
      <c r="L65" s="303" t="s">
        <v>57</v>
      </c>
      <c r="M65" s="303" t="s">
        <v>55</v>
      </c>
      <c r="N65" s="303" t="s">
        <v>56</v>
      </c>
    </row>
    <row r="66" spans="1:14">
      <c r="A66" s="331"/>
      <c r="B66" s="303" t="s">
        <v>58</v>
      </c>
      <c r="C66" s="130">
        <v>140</v>
      </c>
      <c r="D66" s="312">
        <v>315.95</v>
      </c>
      <c r="E66" s="312">
        <v>722.65</v>
      </c>
      <c r="F66" s="312">
        <v>7844.7</v>
      </c>
      <c r="G66" s="312">
        <v>12599.95</v>
      </c>
      <c r="H66" s="312">
        <v>140</v>
      </c>
      <c r="I66" s="312">
        <v>540.54999999999995</v>
      </c>
      <c r="J66" s="312">
        <v>9899.9500000000007</v>
      </c>
      <c r="K66" s="312">
        <v>511.95</v>
      </c>
      <c r="L66" s="312">
        <v>276.35000000000002</v>
      </c>
      <c r="M66" s="312">
        <v>717.85</v>
      </c>
      <c r="N66" s="312">
        <v>274.55</v>
      </c>
    </row>
    <row r="67" spans="1:14" ht="26.4">
      <c r="A67" s="331"/>
      <c r="B67" s="303" t="s">
        <v>93</v>
      </c>
      <c r="C67" s="130">
        <v>49661.760000000002</v>
      </c>
      <c r="D67" s="130">
        <v>48949.760000000002</v>
      </c>
      <c r="E67" s="312">
        <v>52880</v>
      </c>
      <c r="F67" s="312">
        <v>58568.51</v>
      </c>
      <c r="G67" s="312">
        <v>62245.43</v>
      </c>
      <c r="H67" s="312">
        <v>47204.5</v>
      </c>
      <c r="I67" s="312">
        <v>58991.519999999997</v>
      </c>
      <c r="J67" s="312">
        <v>63583.07</v>
      </c>
      <c r="K67" s="312">
        <v>50921.22</v>
      </c>
      <c r="L67" s="28">
        <v>73651.350000000006</v>
      </c>
      <c r="M67" s="28">
        <v>74245.17</v>
      </c>
      <c r="N67" s="28">
        <v>58793.08</v>
      </c>
    </row>
    <row r="68" spans="1:14" ht="13.8">
      <c r="A68" s="331"/>
      <c r="B68" s="303" t="s">
        <v>313</v>
      </c>
      <c r="C68" s="829" t="s">
        <v>76</v>
      </c>
      <c r="D68" s="829"/>
      <c r="E68" s="829"/>
      <c r="F68" s="829"/>
      <c r="G68" s="829"/>
      <c r="H68" s="829"/>
      <c r="I68" s="829"/>
      <c r="J68" s="829"/>
      <c r="K68" s="829"/>
      <c r="L68" s="829"/>
      <c r="M68" s="829"/>
      <c r="N68" s="829"/>
    </row>
    <row r="69" spans="1:14">
      <c r="A69" s="331"/>
      <c r="B69" s="830" t="s">
        <v>314</v>
      </c>
      <c r="C69" s="830"/>
      <c r="D69" s="830"/>
      <c r="E69" s="830"/>
      <c r="F69" s="830"/>
      <c r="G69" s="830"/>
      <c r="H69" s="830"/>
      <c r="I69" s="830"/>
      <c r="J69" s="830"/>
      <c r="K69" s="830"/>
      <c r="L69" s="830"/>
      <c r="M69" s="830"/>
      <c r="N69" s="830"/>
    </row>
    <row r="70" spans="1:14" ht="13.8">
      <c r="A70" s="331"/>
      <c r="B70" s="832" t="s">
        <v>17</v>
      </c>
      <c r="C70" s="832"/>
      <c r="D70" s="832"/>
      <c r="E70" s="832"/>
      <c r="F70" s="832"/>
      <c r="G70" s="832"/>
      <c r="H70" s="832"/>
      <c r="I70" s="832"/>
      <c r="J70" s="832"/>
      <c r="K70" s="832"/>
      <c r="L70" s="832"/>
      <c r="M70" s="832"/>
      <c r="N70" s="832"/>
    </row>
    <row r="71" spans="1:14">
      <c r="A71" s="331"/>
      <c r="B71" s="810" t="s">
        <v>60</v>
      </c>
      <c r="C71" s="810"/>
      <c r="D71" s="810"/>
      <c r="E71" s="810"/>
      <c r="F71" s="810"/>
      <c r="G71" s="810"/>
      <c r="H71" s="810"/>
      <c r="I71" s="810"/>
      <c r="J71" s="810"/>
      <c r="K71" s="810"/>
      <c r="L71" s="810"/>
      <c r="M71" s="810"/>
      <c r="N71" s="810"/>
    </row>
    <row r="72" spans="1:14" s="1" customFormat="1">
      <c r="B72" s="853" t="s">
        <v>61</v>
      </c>
      <c r="C72" s="853"/>
      <c r="D72" s="853"/>
      <c r="E72" s="853"/>
      <c r="F72" s="853"/>
      <c r="G72" s="853"/>
      <c r="H72" s="853"/>
      <c r="I72" s="853"/>
      <c r="J72" s="853"/>
      <c r="K72" s="853"/>
      <c r="L72" s="853"/>
      <c r="M72" s="853"/>
      <c r="N72" s="853"/>
    </row>
    <row r="73" spans="1:14">
      <c r="A73" s="331"/>
      <c r="B73" s="831" t="s">
        <v>110</v>
      </c>
      <c r="C73" s="831"/>
      <c r="D73" s="831"/>
      <c r="E73" s="831"/>
      <c r="F73" s="831"/>
      <c r="G73" s="831"/>
      <c r="H73" s="831"/>
      <c r="I73" s="831"/>
      <c r="J73" s="831"/>
      <c r="K73" s="831"/>
      <c r="L73" s="831"/>
      <c r="M73" s="831"/>
      <c r="N73" s="831"/>
    </row>
    <row r="74" spans="1:14">
      <c r="A74" s="331"/>
      <c r="B74" s="831" t="s">
        <v>62</v>
      </c>
      <c r="C74" s="831"/>
      <c r="D74" s="831"/>
      <c r="E74" s="831"/>
      <c r="F74" s="831"/>
      <c r="G74" s="831"/>
      <c r="H74" s="831"/>
      <c r="I74" s="831"/>
      <c r="J74" s="831"/>
      <c r="K74" s="831"/>
      <c r="L74" s="831"/>
      <c r="M74" s="831"/>
      <c r="N74" s="831"/>
    </row>
    <row r="75" spans="1:14">
      <c r="A75" s="331"/>
      <c r="B75" s="30"/>
      <c r="C75" s="30"/>
      <c r="D75" s="30"/>
      <c r="E75" s="30"/>
      <c r="F75" s="30"/>
      <c r="G75" s="8"/>
      <c r="H75" s="8"/>
      <c r="I75" s="8"/>
      <c r="J75" s="8"/>
      <c r="K75" s="8"/>
      <c r="L75" s="8"/>
      <c r="M75" s="8"/>
      <c r="N75" s="8"/>
    </row>
    <row r="76" spans="1:14" ht="50.25" customHeight="1">
      <c r="A76" s="316">
        <v>13</v>
      </c>
      <c r="B76" s="796" t="s">
        <v>63</v>
      </c>
      <c r="C76" s="797"/>
      <c r="D76" s="797"/>
      <c r="E76" s="797"/>
      <c r="F76" s="797"/>
      <c r="G76" s="766"/>
      <c r="H76" s="6"/>
      <c r="I76" s="6"/>
      <c r="J76" s="6"/>
      <c r="K76" s="6"/>
      <c r="L76" s="6"/>
      <c r="M76" s="6"/>
      <c r="N76" s="6"/>
    </row>
    <row r="77" spans="1:14">
      <c r="A77" s="316"/>
      <c r="C77" s="327"/>
      <c r="D77" s="327"/>
      <c r="E77" s="327"/>
      <c r="F77" s="327"/>
      <c r="G77" s="327"/>
      <c r="H77" s="327"/>
      <c r="I77" s="327"/>
      <c r="J77" s="327"/>
      <c r="K77" s="327"/>
      <c r="L77" s="327"/>
      <c r="M77" s="327"/>
      <c r="N77" s="327"/>
    </row>
    <row r="78" spans="1:14" ht="26.4">
      <c r="A78" s="331"/>
      <c r="B78" s="307" t="s">
        <v>64</v>
      </c>
      <c r="C78" s="309" t="s">
        <v>65</v>
      </c>
      <c r="D78" s="309" t="s">
        <v>342</v>
      </c>
      <c r="E78" s="309" t="s">
        <v>94</v>
      </c>
      <c r="F78" s="309" t="s">
        <v>67</v>
      </c>
      <c r="G78" s="309" t="s">
        <v>81</v>
      </c>
      <c r="H78" s="8"/>
      <c r="I78" s="8"/>
      <c r="J78" s="8"/>
      <c r="K78" s="8"/>
      <c r="L78" s="8"/>
      <c r="M78" s="8"/>
      <c r="N78" s="8"/>
    </row>
    <row r="79" spans="1:14" ht="12.75" customHeight="1">
      <c r="A79" s="331"/>
      <c r="B79" s="773" t="s">
        <v>68</v>
      </c>
      <c r="C79" s="2" t="s">
        <v>156</v>
      </c>
      <c r="D79" s="65">
        <v>8.86</v>
      </c>
      <c r="E79" s="40">
        <v>557.42999999999995</v>
      </c>
      <c r="F79" s="65">
        <v>43.46</v>
      </c>
      <c r="G79" s="313">
        <v>-46.93</v>
      </c>
      <c r="H79"/>
      <c r="I79" s="32"/>
      <c r="J79" s="32"/>
      <c r="K79" s="32"/>
      <c r="L79" s="32"/>
      <c r="M79" s="32"/>
      <c r="N79" s="32"/>
    </row>
    <row r="80" spans="1:14">
      <c r="A80" s="331"/>
      <c r="B80" s="773"/>
      <c r="C80" s="2" t="s">
        <v>126</v>
      </c>
      <c r="D80" s="333"/>
      <c r="E80" s="40"/>
      <c r="F80" s="333"/>
      <c r="G80" s="40"/>
      <c r="H80" s="32"/>
      <c r="I80" s="32"/>
      <c r="J80" s="32"/>
      <c r="K80" s="32"/>
      <c r="L80" s="32"/>
      <c r="M80" s="32"/>
      <c r="N80" s="32"/>
    </row>
    <row r="81" spans="1:14" ht="39.6">
      <c r="A81" s="331"/>
      <c r="B81" s="773"/>
      <c r="C81" s="10" t="s">
        <v>157</v>
      </c>
      <c r="D81" s="333">
        <v>1.48</v>
      </c>
      <c r="E81" s="40">
        <v>-1.25</v>
      </c>
      <c r="F81" s="333">
        <v>3.27</v>
      </c>
      <c r="G81" s="333">
        <v>4.2</v>
      </c>
      <c r="H81" s="32"/>
      <c r="I81" s="32"/>
      <c r="J81" s="32"/>
      <c r="K81" s="32"/>
      <c r="L81" s="32"/>
      <c r="M81" s="32"/>
      <c r="N81" s="32"/>
    </row>
    <row r="82" spans="1:14">
      <c r="A82" s="331"/>
      <c r="B82" s="773"/>
      <c r="C82" s="2" t="s">
        <v>70</v>
      </c>
      <c r="D82" s="125"/>
      <c r="E82" s="40">
        <v>-1.25</v>
      </c>
      <c r="F82" s="333">
        <v>3.27</v>
      </c>
      <c r="G82" s="333">
        <v>4.2</v>
      </c>
      <c r="H82" s="32"/>
      <c r="I82" s="32"/>
      <c r="J82" s="32"/>
      <c r="K82" s="32"/>
      <c r="L82" s="32"/>
      <c r="M82" s="32"/>
      <c r="N82" s="32"/>
    </row>
    <row r="83" spans="1:14" ht="26.4">
      <c r="A83" s="331"/>
      <c r="B83" s="773" t="s">
        <v>71</v>
      </c>
      <c r="C83" s="2" t="s">
        <v>926</v>
      </c>
      <c r="D83" s="67">
        <v>11.51</v>
      </c>
      <c r="E83" s="43">
        <f>F66/E79</f>
        <v>14.072977772993919</v>
      </c>
      <c r="F83" s="67">
        <v>6.36</v>
      </c>
      <c r="G83" s="33" t="s">
        <v>76</v>
      </c>
      <c r="H83" s="80"/>
      <c r="I83" s="32"/>
      <c r="J83" s="32"/>
      <c r="K83" s="32"/>
      <c r="L83" s="32"/>
      <c r="M83" s="32"/>
      <c r="N83" s="32"/>
    </row>
    <row r="84" spans="1:14">
      <c r="A84" s="331"/>
      <c r="B84" s="773"/>
      <c r="C84" s="2" t="s">
        <v>69</v>
      </c>
      <c r="D84" s="333"/>
      <c r="E84" s="40"/>
      <c r="F84" s="333"/>
      <c r="G84" s="40"/>
      <c r="H84" s="32"/>
      <c r="I84" s="32"/>
      <c r="J84" s="32"/>
      <c r="K84" s="32"/>
      <c r="L84" s="32"/>
      <c r="M84" s="32"/>
      <c r="N84" s="32"/>
    </row>
    <row r="85" spans="1:14" ht="39.6">
      <c r="A85" s="331"/>
      <c r="B85" s="773"/>
      <c r="C85" s="10" t="s">
        <v>157</v>
      </c>
      <c r="D85" s="333">
        <v>27.53</v>
      </c>
      <c r="E85" s="40">
        <v>100.95</v>
      </c>
      <c r="F85" s="333">
        <f>65.5/F81</f>
        <v>20.030581039755351</v>
      </c>
      <c r="G85" s="386" t="s">
        <v>927</v>
      </c>
      <c r="H85" s="32"/>
      <c r="I85" s="32"/>
      <c r="J85" s="32"/>
      <c r="K85" s="32"/>
      <c r="L85" s="32"/>
      <c r="M85" s="32"/>
      <c r="N85" s="32"/>
    </row>
    <row r="86" spans="1:14">
      <c r="A86" s="331"/>
      <c r="B86" s="773"/>
      <c r="C86" s="2" t="s">
        <v>70</v>
      </c>
      <c r="D86" s="125"/>
      <c r="E86" s="40">
        <v>100.95</v>
      </c>
      <c r="F86" s="333">
        <f>65.5/F82</f>
        <v>20.030581039755351</v>
      </c>
      <c r="G86" s="305" t="s">
        <v>76</v>
      </c>
      <c r="H86" s="32"/>
      <c r="I86" s="32"/>
      <c r="J86" s="32"/>
      <c r="K86" s="32"/>
      <c r="L86" s="32"/>
      <c r="M86" s="32"/>
      <c r="N86" s="32"/>
    </row>
    <row r="87" spans="1:14" ht="26.4">
      <c r="A87" s="331"/>
      <c r="B87" s="773" t="s">
        <v>72</v>
      </c>
      <c r="C87" s="2" t="s">
        <v>926</v>
      </c>
      <c r="D87" s="126">
        <v>0.73109999999999997</v>
      </c>
      <c r="E87" s="112">
        <f>38317.4/40939.78</f>
        <v>0.93594543009268738</v>
      </c>
      <c r="F87" s="126">
        <v>0.22869999999999999</v>
      </c>
      <c r="G87" s="141">
        <v>-0.32550000000000001</v>
      </c>
      <c r="H87" s="104"/>
      <c r="I87" s="32"/>
      <c r="J87" s="32"/>
      <c r="K87" s="32"/>
      <c r="L87" s="32"/>
      <c r="M87" s="32"/>
      <c r="N87" s="32"/>
    </row>
    <row r="88" spans="1:14">
      <c r="A88" s="331"/>
      <c r="B88" s="773"/>
      <c r="C88" s="2" t="s">
        <v>69</v>
      </c>
      <c r="D88" s="333"/>
      <c r="E88" s="49">
        <v>0.93600000000000005</v>
      </c>
      <c r="F88" s="333"/>
      <c r="G88" s="40"/>
      <c r="H88" s="32"/>
      <c r="I88" s="32"/>
      <c r="J88" s="32"/>
      <c r="K88" s="32"/>
      <c r="L88" s="32"/>
      <c r="M88" s="32"/>
      <c r="N88" s="32"/>
    </row>
    <row r="89" spans="1:14" ht="39.6">
      <c r="A89" s="331"/>
      <c r="B89" s="773"/>
      <c r="C89" s="10" t="s">
        <v>157</v>
      </c>
      <c r="D89" s="126">
        <v>2.0299999999999999E-2</v>
      </c>
      <c r="E89" s="49">
        <v>-1.2699999999999999E-2</v>
      </c>
      <c r="F89" s="126">
        <v>4.3200000000000002E-2</v>
      </c>
      <c r="G89" s="126">
        <v>4.87E-2</v>
      </c>
      <c r="H89" s="32"/>
      <c r="I89" s="32"/>
      <c r="J89" s="32"/>
      <c r="K89" s="32"/>
      <c r="L89" s="32"/>
      <c r="M89" s="32"/>
      <c r="N89" s="32"/>
    </row>
    <row r="90" spans="1:14">
      <c r="A90" s="331"/>
      <c r="B90" s="773"/>
      <c r="C90" s="2" t="s">
        <v>70</v>
      </c>
      <c r="D90" s="125"/>
      <c r="E90" s="49">
        <v>-1.2699999999999999E-2</v>
      </c>
      <c r="F90" s="126">
        <v>4.3200000000000002E-2</v>
      </c>
      <c r="G90" s="126">
        <v>4.87E-2</v>
      </c>
      <c r="H90" s="32"/>
      <c r="I90" s="32"/>
      <c r="J90" s="32"/>
      <c r="K90" s="32"/>
      <c r="L90" s="32"/>
      <c r="M90" s="32"/>
      <c r="N90" s="32"/>
    </row>
    <row r="91" spans="1:14" ht="26.4">
      <c r="A91" s="331"/>
      <c r="B91" s="773" t="s">
        <v>73</v>
      </c>
      <c r="C91" s="2" t="s">
        <v>926</v>
      </c>
      <c r="D91" s="65">
        <v>12.12</v>
      </c>
      <c r="E91" s="40">
        <v>595.57000000000005</v>
      </c>
      <c r="F91" s="67">
        <v>190.14</v>
      </c>
      <c r="G91" s="67">
        <v>144.19999999999999</v>
      </c>
      <c r="H91" s="103"/>
      <c r="I91" s="32"/>
      <c r="J91" s="32"/>
      <c r="K91" s="32"/>
      <c r="L91" s="32"/>
      <c r="M91" s="32"/>
      <c r="N91" s="32"/>
    </row>
    <row r="92" spans="1:14">
      <c r="A92" s="331"/>
      <c r="B92" s="773"/>
      <c r="C92" s="2" t="s">
        <v>69</v>
      </c>
      <c r="D92" s="333"/>
      <c r="E92" s="40">
        <v>595.57000000000005</v>
      </c>
      <c r="F92" s="67">
        <v>190.14</v>
      </c>
      <c r="G92" s="67">
        <v>144.19999999999999</v>
      </c>
      <c r="H92" s="32"/>
      <c r="I92" s="32"/>
      <c r="J92" s="32"/>
      <c r="K92" s="32"/>
      <c r="L92" s="32"/>
      <c r="M92" s="32"/>
      <c r="N92" s="32"/>
    </row>
    <row r="93" spans="1:14" ht="39.6">
      <c r="A93" s="331"/>
      <c r="B93" s="828"/>
      <c r="C93" s="10" t="s">
        <v>157</v>
      </c>
      <c r="D93" s="333">
        <v>70.239999999999995</v>
      </c>
      <c r="E93" s="40">
        <v>50.48</v>
      </c>
      <c r="F93" s="333">
        <v>75.8</v>
      </c>
      <c r="G93" s="333">
        <v>86.07</v>
      </c>
      <c r="H93" s="32"/>
      <c r="I93" s="32"/>
      <c r="J93" s="32"/>
      <c r="K93" s="32"/>
      <c r="L93" s="32"/>
      <c r="M93" s="32"/>
      <c r="N93" s="32"/>
    </row>
    <row r="94" spans="1:14">
      <c r="A94" s="331"/>
      <c r="B94" s="828"/>
      <c r="C94" s="2" t="s">
        <v>70</v>
      </c>
      <c r="D94" s="333">
        <v>70.239999999999995</v>
      </c>
      <c r="E94" s="40">
        <v>50.48</v>
      </c>
      <c r="F94" s="66">
        <v>75.8</v>
      </c>
      <c r="G94" s="333">
        <v>86.07</v>
      </c>
      <c r="H94" s="32"/>
      <c r="I94" s="32"/>
      <c r="J94" s="32"/>
      <c r="K94" s="32"/>
      <c r="L94" s="32"/>
      <c r="M94" s="32"/>
      <c r="N94" s="32"/>
    </row>
    <row r="95" spans="1:14" s="1" customFormat="1">
      <c r="B95" s="777"/>
      <c r="C95" s="778"/>
      <c r="D95" s="778"/>
      <c r="E95" s="778"/>
      <c r="F95" s="778"/>
      <c r="G95" s="779"/>
    </row>
    <row r="96" spans="1:14">
      <c r="A96" s="331"/>
      <c r="B96" s="780" t="s">
        <v>158</v>
      </c>
      <c r="C96" s="781"/>
      <c r="D96" s="781"/>
      <c r="E96" s="781"/>
      <c r="F96" s="781"/>
      <c r="G96" s="782"/>
      <c r="H96" s="32"/>
      <c r="I96" s="32"/>
      <c r="J96" s="32"/>
      <c r="K96" s="32"/>
      <c r="L96" s="32"/>
      <c r="M96" s="32"/>
      <c r="N96" s="32"/>
    </row>
    <row r="97" spans="1:14" ht="15.6" customHeight="1">
      <c r="A97" s="331"/>
      <c r="B97" s="844" t="s">
        <v>928</v>
      </c>
      <c r="C97" s="844"/>
      <c r="D97" s="844"/>
      <c r="E97" s="844"/>
      <c r="F97" s="844"/>
      <c r="G97" s="844"/>
      <c r="H97" s="32"/>
      <c r="I97" s="32"/>
      <c r="J97" s="32"/>
      <c r="K97" s="32"/>
      <c r="L97" s="32"/>
      <c r="M97" s="32"/>
      <c r="N97" s="32"/>
    </row>
    <row r="98" spans="1:14">
      <c r="A98" s="331"/>
      <c r="B98" s="783" t="s">
        <v>78</v>
      </c>
      <c r="C98" s="784"/>
      <c r="D98" s="784"/>
      <c r="E98" s="784"/>
      <c r="F98" s="784"/>
      <c r="G98" s="785"/>
      <c r="H98" s="32"/>
      <c r="I98" s="32"/>
      <c r="J98" s="32"/>
      <c r="K98" s="32"/>
      <c r="L98" s="32"/>
      <c r="M98" s="32"/>
      <c r="N98" s="32"/>
    </row>
    <row r="99" spans="1:14">
      <c r="A99" s="331"/>
      <c r="B99" s="768"/>
      <c r="C99" s="769"/>
      <c r="D99" s="769"/>
      <c r="E99" s="769"/>
      <c r="F99" s="769"/>
      <c r="G99" s="770"/>
      <c r="H99" s="32"/>
      <c r="I99" s="32"/>
      <c r="J99" s="32"/>
      <c r="K99" s="32"/>
      <c r="L99" s="32"/>
      <c r="M99" s="32"/>
      <c r="N99" s="32"/>
    </row>
    <row r="100" spans="1:14">
      <c r="C100" s="786"/>
      <c r="D100" s="786"/>
      <c r="E100" s="786"/>
      <c r="F100" s="786"/>
      <c r="G100" s="786"/>
      <c r="H100" s="32"/>
      <c r="I100" s="32"/>
    </row>
    <row r="101" spans="1:14">
      <c r="A101" s="316">
        <v>14</v>
      </c>
      <c r="B101" s="36" t="s">
        <v>74</v>
      </c>
      <c r="C101" s="787" t="s">
        <v>40</v>
      </c>
      <c r="D101" s="788"/>
      <c r="E101" s="788"/>
      <c r="F101" s="788"/>
      <c r="G101" s="789"/>
    </row>
    <row r="102" spans="1:14">
      <c r="A102" s="311"/>
      <c r="C102" s="42"/>
      <c r="D102" s="42"/>
      <c r="E102" s="42"/>
      <c r="F102" s="42"/>
      <c r="G102" s="42"/>
    </row>
    <row r="103" spans="1:14" ht="12.75" customHeight="1">
      <c r="B103" s="843" t="s">
        <v>159</v>
      </c>
      <c r="C103" s="843"/>
      <c r="D103" s="843"/>
      <c r="E103" s="843"/>
      <c r="F103" s="843"/>
      <c r="G103" s="843"/>
    </row>
    <row r="105" spans="1:14" ht="15" customHeight="1">
      <c r="B105" s="807" t="s">
        <v>864</v>
      </c>
      <c r="C105" s="807"/>
      <c r="D105" s="807"/>
      <c r="E105" s="807"/>
      <c r="F105" s="807"/>
      <c r="G105" s="807"/>
    </row>
    <row r="107" spans="1:14">
      <c r="C107" s="111"/>
      <c r="D107" s="111"/>
    </row>
    <row r="108" spans="1:14">
      <c r="D108" s="52"/>
      <c r="E108" s="52"/>
    </row>
    <row r="109" spans="1:14">
      <c r="E109" s="52"/>
    </row>
  </sheetData>
  <mergeCells count="65">
    <mergeCell ref="B103:G103"/>
    <mergeCell ref="B97:G97"/>
    <mergeCell ref="C41:E41"/>
    <mergeCell ref="C62:E62"/>
    <mergeCell ref="B105:G105"/>
    <mergeCell ref="B51:B52"/>
    <mergeCell ref="C51:E52"/>
    <mergeCell ref="B50:E50"/>
    <mergeCell ref="B72:N72"/>
    <mergeCell ref="C53:E53"/>
    <mergeCell ref="C54:E54"/>
    <mergeCell ref="B56:E56"/>
    <mergeCell ref="C58:E58"/>
    <mergeCell ref="B64:B65"/>
    <mergeCell ref="C64:C65"/>
    <mergeCell ref="D64:D65"/>
    <mergeCell ref="C22:E22"/>
    <mergeCell ref="B24:E24"/>
    <mergeCell ref="B25:E25"/>
    <mergeCell ref="B32:E32"/>
    <mergeCell ref="B38:E38"/>
    <mergeCell ref="B42:E42"/>
    <mergeCell ref="B44:E44"/>
    <mergeCell ref="B48:E48"/>
    <mergeCell ref="C39:E39"/>
    <mergeCell ref="C40:E40"/>
    <mergeCell ref="C21:E21"/>
    <mergeCell ref="A1:B1"/>
    <mergeCell ref="C5:E5"/>
    <mergeCell ref="C11:E11"/>
    <mergeCell ref="B17:E17"/>
    <mergeCell ref="C18:E18"/>
    <mergeCell ref="C19:E19"/>
    <mergeCell ref="C20:E20"/>
    <mergeCell ref="C3:E3"/>
    <mergeCell ref="C8:E8"/>
    <mergeCell ref="B6:E6"/>
    <mergeCell ref="B9:E9"/>
    <mergeCell ref="B12:E12"/>
    <mergeCell ref="C14:E14"/>
    <mergeCell ref="B15:E15"/>
    <mergeCell ref="B69:N69"/>
    <mergeCell ref="B73:N73"/>
    <mergeCell ref="B74:N74"/>
    <mergeCell ref="E64:E65"/>
    <mergeCell ref="F64:H64"/>
    <mergeCell ref="I64:K64"/>
    <mergeCell ref="L64:N64"/>
    <mergeCell ref="B70:N70"/>
    <mergeCell ref="B98:G98"/>
    <mergeCell ref="B99:G99"/>
    <mergeCell ref="C100:G100"/>
    <mergeCell ref="C101:G101"/>
    <mergeCell ref="C33:E33"/>
    <mergeCell ref="C34:E34"/>
    <mergeCell ref="C35:E35"/>
    <mergeCell ref="B95:G95"/>
    <mergeCell ref="B96:G96"/>
    <mergeCell ref="B76:G76"/>
    <mergeCell ref="B79:B82"/>
    <mergeCell ref="B83:B86"/>
    <mergeCell ref="B87:B90"/>
    <mergeCell ref="B91:B94"/>
    <mergeCell ref="B71:N71"/>
    <mergeCell ref="C68:N68"/>
  </mergeCells>
  <pageMargins left="0" right="0" top="0.42499999999999999" bottom="0.75" header="0.10625" footer="0.3"/>
  <pageSetup paperSize="5" scale="80" orientation="landscape" horizontalDpi="1200" verticalDpi="1200" r:id="rId1"/>
  <rowBreaks count="2" manualBreakCount="2">
    <brk id="41" max="13" man="1"/>
    <brk id="7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07"/>
  <sheetViews>
    <sheetView topLeftCell="A47" workbookViewId="0">
      <selection activeCell="C18" sqref="C18:E18"/>
    </sheetView>
  </sheetViews>
  <sheetFormatPr defaultColWidth="8.88671875" defaultRowHeight="13.2"/>
  <cols>
    <col min="1" max="1" width="8.88671875" style="5"/>
    <col min="2" max="2" width="40.88671875" style="5" customWidth="1"/>
    <col min="3" max="3" width="38.109375" style="5" customWidth="1"/>
    <col min="4" max="4" width="25.5546875" style="5" customWidth="1"/>
    <col min="5" max="5" width="15.109375" style="5" customWidth="1"/>
    <col min="6" max="6" width="11.33203125" style="5" customWidth="1"/>
    <col min="7" max="7" width="12.6640625" style="5" customWidth="1"/>
    <col min="8" max="16384" width="8.88671875" style="5"/>
  </cols>
  <sheetData>
    <row r="1" spans="1:5">
      <c r="A1" s="804" t="s">
        <v>0</v>
      </c>
      <c r="B1" s="804"/>
      <c r="D1" s="1"/>
    </row>
    <row r="3" spans="1:5">
      <c r="A3" s="331" t="s">
        <v>1</v>
      </c>
      <c r="B3" s="2" t="s">
        <v>2</v>
      </c>
      <c r="C3" s="859" t="s">
        <v>315</v>
      </c>
      <c r="D3" s="860"/>
      <c r="E3" s="861"/>
    </row>
    <row r="4" spans="1:5">
      <c r="D4" s="332"/>
    </row>
    <row r="5" spans="1:5">
      <c r="A5" s="19">
        <v>1</v>
      </c>
      <c r="B5" s="2" t="s">
        <v>3</v>
      </c>
      <c r="C5" s="805" t="s">
        <v>316</v>
      </c>
      <c r="D5" s="805"/>
      <c r="E5" s="805"/>
    </row>
    <row r="6" spans="1:5">
      <c r="A6" s="316"/>
      <c r="B6" s="810" t="s">
        <v>5</v>
      </c>
      <c r="C6" s="810"/>
      <c r="D6" s="810"/>
      <c r="E6" s="810"/>
    </row>
    <row r="7" spans="1:5">
      <c r="A7" s="316"/>
      <c r="B7" s="6"/>
      <c r="D7" s="332"/>
    </row>
    <row r="8" spans="1:5">
      <c r="A8" s="316">
        <v>2</v>
      </c>
      <c r="B8" s="2" t="s">
        <v>6</v>
      </c>
      <c r="C8" s="807" t="s">
        <v>160</v>
      </c>
      <c r="D8" s="807"/>
      <c r="E8" s="807"/>
    </row>
    <row r="9" spans="1:5">
      <c r="A9" s="316"/>
      <c r="B9" s="810" t="s">
        <v>5</v>
      </c>
      <c r="C9" s="810"/>
      <c r="D9" s="810"/>
      <c r="E9" s="810"/>
    </row>
    <row r="10" spans="1:5">
      <c r="A10" s="316"/>
      <c r="B10" s="6"/>
      <c r="D10" s="332"/>
    </row>
    <row r="11" spans="1:5" ht="26.4">
      <c r="A11" s="316">
        <v>3</v>
      </c>
      <c r="B11" s="2" t="s">
        <v>7</v>
      </c>
      <c r="C11" s="805" t="s">
        <v>332</v>
      </c>
      <c r="D11" s="805"/>
      <c r="E11" s="805"/>
    </row>
    <row r="12" spans="1:5">
      <c r="A12" s="316"/>
      <c r="B12" s="810" t="s">
        <v>5</v>
      </c>
      <c r="C12" s="810"/>
      <c r="D12" s="810"/>
      <c r="E12" s="810"/>
    </row>
    <row r="13" spans="1:5">
      <c r="A13" s="316"/>
      <c r="B13" s="6"/>
      <c r="D13" s="332"/>
    </row>
    <row r="14" spans="1:5">
      <c r="A14" s="316">
        <v>4</v>
      </c>
      <c r="B14" s="2" t="s">
        <v>9</v>
      </c>
      <c r="C14" s="807">
        <v>11.59</v>
      </c>
      <c r="D14" s="807"/>
      <c r="E14" s="807"/>
    </row>
    <row r="15" spans="1:5" ht="13.5" customHeight="1">
      <c r="A15" s="316"/>
      <c r="B15" s="810" t="s">
        <v>10</v>
      </c>
      <c r="C15" s="810"/>
      <c r="D15" s="810"/>
      <c r="E15" s="810"/>
    </row>
    <row r="16" spans="1:5">
      <c r="A16" s="316"/>
      <c r="D16" s="332"/>
    </row>
    <row r="17" spans="1:14">
      <c r="A17" s="316">
        <v>5</v>
      </c>
      <c r="B17" s="767" t="s">
        <v>308</v>
      </c>
      <c r="C17" s="800"/>
      <c r="D17" s="800"/>
      <c r="E17" s="800"/>
      <c r="F17" s="6"/>
      <c r="G17" s="6"/>
      <c r="H17" s="6"/>
      <c r="I17" s="6"/>
      <c r="J17" s="8"/>
      <c r="K17" s="8"/>
      <c r="L17" s="8"/>
      <c r="M17" s="8"/>
      <c r="N17" s="8"/>
    </row>
    <row r="18" spans="1:14">
      <c r="A18" s="316"/>
      <c r="B18" s="310" t="s">
        <v>12</v>
      </c>
      <c r="C18" s="835">
        <v>9.69E-2</v>
      </c>
      <c r="D18" s="835"/>
      <c r="E18" s="835"/>
      <c r="F18" s="327"/>
      <c r="G18" s="8"/>
      <c r="H18" s="8"/>
      <c r="I18" s="8"/>
      <c r="J18" s="8"/>
      <c r="K18" s="8"/>
      <c r="L18" s="8"/>
      <c r="M18" s="8"/>
      <c r="N18" s="8"/>
    </row>
    <row r="19" spans="1:14" ht="39.6">
      <c r="A19" s="316"/>
      <c r="B19" s="310" t="s">
        <v>274</v>
      </c>
      <c r="C19" s="835">
        <v>9.69E-2</v>
      </c>
      <c r="D19" s="835"/>
      <c r="E19" s="835"/>
      <c r="F19" s="327"/>
      <c r="G19" s="8"/>
      <c r="I19" s="8"/>
      <c r="J19" s="8"/>
      <c r="K19" s="8"/>
      <c r="L19" s="8"/>
      <c r="M19" s="8"/>
      <c r="N19" s="8"/>
    </row>
    <row r="20" spans="1:14">
      <c r="A20" s="316"/>
      <c r="B20" s="310" t="s">
        <v>116</v>
      </c>
      <c r="C20" s="835">
        <v>0.1646</v>
      </c>
      <c r="D20" s="836"/>
      <c r="E20" s="836"/>
      <c r="F20" s="327"/>
      <c r="G20" s="8"/>
      <c r="H20" s="8"/>
      <c r="I20" s="8"/>
      <c r="J20" s="8"/>
      <c r="K20" s="8"/>
      <c r="L20" s="8"/>
      <c r="M20" s="8"/>
      <c r="N20" s="8"/>
    </row>
    <row r="21" spans="1:14">
      <c r="A21" s="316"/>
      <c r="B21" s="310" t="s">
        <v>15</v>
      </c>
      <c r="C21" s="835">
        <v>0.161</v>
      </c>
      <c r="D21" s="836"/>
      <c r="E21" s="836"/>
      <c r="F21" s="327"/>
      <c r="G21" s="8"/>
      <c r="H21" s="8"/>
      <c r="I21" s="8"/>
      <c r="J21" s="8"/>
      <c r="K21" s="8"/>
      <c r="L21" s="8"/>
      <c r="M21" s="8"/>
      <c r="N21" s="8"/>
    </row>
    <row r="22" spans="1:14">
      <c r="A22" s="316"/>
      <c r="B22" s="310" t="s">
        <v>16</v>
      </c>
      <c r="C22" s="865">
        <v>0.1416</v>
      </c>
      <c r="D22" s="866"/>
      <c r="E22" s="866"/>
      <c r="F22" s="327"/>
      <c r="G22" s="8"/>
      <c r="H22" s="8"/>
      <c r="I22" s="8"/>
      <c r="J22" s="8"/>
      <c r="K22" s="8"/>
      <c r="L22" s="8"/>
      <c r="M22" s="8"/>
      <c r="N22" s="8"/>
    </row>
    <row r="23" spans="1:14">
      <c r="A23" s="316"/>
      <c r="C23" s="8"/>
      <c r="D23" s="8"/>
      <c r="E23" s="8"/>
      <c r="F23" s="327"/>
      <c r="G23" s="8"/>
      <c r="H23" s="8"/>
      <c r="I23" s="8"/>
      <c r="J23" s="8"/>
      <c r="K23" s="8"/>
      <c r="L23" s="8"/>
      <c r="M23" s="8"/>
      <c r="N23" s="8"/>
    </row>
    <row r="24" spans="1:14">
      <c r="A24" s="316"/>
      <c r="B24" s="327"/>
      <c r="C24" s="327"/>
      <c r="D24" s="327"/>
      <c r="E24" s="327"/>
      <c r="F24" s="327"/>
      <c r="G24" s="8"/>
      <c r="H24" s="8"/>
      <c r="I24" s="8"/>
      <c r="J24" s="8"/>
      <c r="K24" s="8"/>
      <c r="L24" s="8"/>
      <c r="M24" s="8"/>
      <c r="N24" s="8"/>
    </row>
    <row r="25" spans="1:14">
      <c r="A25" s="316">
        <v>6</v>
      </c>
      <c r="B25" s="767" t="s">
        <v>312</v>
      </c>
      <c r="C25" s="767"/>
      <c r="D25" s="767"/>
      <c r="E25" s="767"/>
      <c r="F25" s="6"/>
      <c r="G25" s="6"/>
      <c r="H25" s="8"/>
      <c r="I25" s="6"/>
      <c r="J25" s="6"/>
    </row>
    <row r="26" spans="1:14">
      <c r="A26" s="316"/>
      <c r="B26" s="812" t="s">
        <v>19</v>
      </c>
      <c r="C26" s="813"/>
      <c r="D26" s="813"/>
      <c r="E26" s="842"/>
      <c r="F26" s="327"/>
    </row>
    <row r="27" spans="1:14">
      <c r="A27" s="316"/>
      <c r="B27" s="303" t="s">
        <v>20</v>
      </c>
      <c r="C27" s="309" t="s">
        <v>97</v>
      </c>
      <c r="D27" s="309" t="s">
        <v>21</v>
      </c>
      <c r="E27" s="309" t="s">
        <v>22</v>
      </c>
      <c r="F27" s="327"/>
    </row>
    <row r="28" spans="1:14" ht="12.75" customHeight="1">
      <c r="A28" s="316"/>
      <c r="B28" s="306" t="s">
        <v>23</v>
      </c>
      <c r="C28" s="10">
        <v>939.81</v>
      </c>
      <c r="D28" s="10">
        <v>3728.27</v>
      </c>
      <c r="E28" s="10">
        <v>2925.02</v>
      </c>
      <c r="F28" s="327"/>
    </row>
    <row r="29" spans="1:14">
      <c r="A29" s="316"/>
      <c r="B29" s="306" t="s">
        <v>24</v>
      </c>
      <c r="C29" s="10">
        <v>12.92</v>
      </c>
      <c r="D29" s="10">
        <v>66.73</v>
      </c>
      <c r="E29" s="10">
        <v>80.17</v>
      </c>
      <c r="F29" s="327"/>
    </row>
    <row r="30" spans="1:14">
      <c r="A30" s="316"/>
      <c r="B30" s="306" t="s">
        <v>25</v>
      </c>
      <c r="C30" s="10">
        <v>260</v>
      </c>
      <c r="D30" s="10">
        <v>260</v>
      </c>
      <c r="E30" s="10">
        <v>1394.82</v>
      </c>
      <c r="F30" s="327"/>
    </row>
    <row r="31" spans="1:14">
      <c r="A31" s="316"/>
      <c r="B31" s="306" t="s">
        <v>26</v>
      </c>
      <c r="C31" s="10">
        <v>471.85</v>
      </c>
      <c r="D31" s="10">
        <v>1922.04</v>
      </c>
      <c r="E31" s="10">
        <v>6337.03</v>
      </c>
      <c r="F31" s="327"/>
    </row>
    <row r="32" spans="1:14">
      <c r="A32" s="316"/>
      <c r="B32" s="8"/>
      <c r="C32" s="327"/>
      <c r="D32" s="327"/>
      <c r="E32" s="327"/>
      <c r="F32" s="327"/>
    </row>
    <row r="33" spans="1:10" ht="30.75" customHeight="1">
      <c r="A33" s="316">
        <v>7</v>
      </c>
      <c r="B33" s="767" t="s">
        <v>27</v>
      </c>
      <c r="C33" s="767"/>
      <c r="D33" s="767"/>
      <c r="E33" s="767"/>
      <c r="F33" s="6"/>
      <c r="G33" s="6"/>
      <c r="H33" s="6"/>
      <c r="I33" s="6"/>
      <c r="J33" s="6"/>
    </row>
    <row r="34" spans="1:10">
      <c r="A34" s="316"/>
      <c r="B34" s="303" t="s">
        <v>28</v>
      </c>
      <c r="C34" s="762" t="s">
        <v>29</v>
      </c>
      <c r="D34" s="762"/>
      <c r="E34" s="762"/>
      <c r="F34" s="8"/>
    </row>
    <row r="35" spans="1:10">
      <c r="A35" s="316"/>
      <c r="B35" s="303" t="s">
        <v>30</v>
      </c>
      <c r="C35" s="762" t="s">
        <v>29</v>
      </c>
      <c r="D35" s="762"/>
      <c r="E35" s="762"/>
      <c r="F35" s="8"/>
    </row>
    <row r="36" spans="1:10">
      <c r="A36" s="316"/>
      <c r="B36" s="303" t="s">
        <v>31</v>
      </c>
      <c r="C36" s="762" t="s">
        <v>29</v>
      </c>
      <c r="D36" s="762"/>
      <c r="E36" s="762"/>
      <c r="F36" s="8"/>
    </row>
    <row r="37" spans="1:10">
      <c r="A37" s="316"/>
      <c r="C37" s="8"/>
      <c r="D37" s="8"/>
      <c r="E37" s="8"/>
      <c r="F37" s="8"/>
    </row>
    <row r="38" spans="1:10">
      <c r="A38" s="316"/>
      <c r="B38" s="327"/>
      <c r="C38" s="8"/>
      <c r="D38" s="8"/>
      <c r="E38" s="8"/>
      <c r="F38" s="8"/>
    </row>
    <row r="39" spans="1:10">
      <c r="A39" s="316">
        <v>8</v>
      </c>
      <c r="B39" s="767" t="s">
        <v>310</v>
      </c>
      <c r="C39" s="767"/>
      <c r="D39" s="767"/>
      <c r="E39" s="767"/>
      <c r="F39" s="6"/>
      <c r="G39" s="6"/>
      <c r="H39" s="6"/>
      <c r="I39" s="6"/>
      <c r="J39" s="6"/>
    </row>
    <row r="40" spans="1:10" ht="26.25" customHeight="1">
      <c r="A40" s="316"/>
      <c r="B40" s="303" t="s">
        <v>33</v>
      </c>
      <c r="C40" s="862" t="s">
        <v>427</v>
      </c>
      <c r="D40" s="863"/>
      <c r="E40" s="864"/>
      <c r="F40" s="8"/>
    </row>
    <row r="41" spans="1:10" ht="28.8" customHeight="1">
      <c r="A41" s="316"/>
      <c r="B41" s="303" t="s">
        <v>30</v>
      </c>
      <c r="C41" s="825" t="s">
        <v>906</v>
      </c>
      <c r="D41" s="826"/>
      <c r="E41" s="827"/>
      <c r="F41" s="8"/>
    </row>
    <row r="42" spans="1:10">
      <c r="A42" s="316"/>
      <c r="B42" s="303" t="s">
        <v>31</v>
      </c>
      <c r="C42" s="762" t="s">
        <v>907</v>
      </c>
      <c r="D42" s="762"/>
      <c r="E42" s="762"/>
      <c r="F42" s="8"/>
    </row>
    <row r="43" spans="1:10">
      <c r="A43" s="316"/>
      <c r="B43" s="768" t="s">
        <v>34</v>
      </c>
      <c r="C43" s="769"/>
      <c r="D43" s="769"/>
      <c r="E43" s="770"/>
      <c r="F43" s="8"/>
    </row>
    <row r="44" spans="1:10">
      <c r="A44" s="331"/>
      <c r="D44" s="311"/>
      <c r="E44" s="8"/>
    </row>
    <row r="45" spans="1:10">
      <c r="A45" s="11">
        <v>9</v>
      </c>
      <c r="B45" s="766" t="s">
        <v>311</v>
      </c>
      <c r="C45" s="767"/>
      <c r="D45" s="767"/>
      <c r="E45" s="767"/>
      <c r="F45" s="12"/>
      <c r="G45" s="6"/>
      <c r="H45" s="6"/>
      <c r="I45" s="6"/>
    </row>
    <row r="46" spans="1:10" ht="52.8">
      <c r="A46" s="11"/>
      <c r="B46" s="308" t="s">
        <v>36</v>
      </c>
      <c r="C46" s="320" t="s">
        <v>37</v>
      </c>
      <c r="D46" s="319" t="s">
        <v>38</v>
      </c>
      <c r="E46" s="320" t="s">
        <v>92</v>
      </c>
    </row>
    <row r="47" spans="1:10" ht="134.25" customHeight="1">
      <c r="A47" s="13"/>
      <c r="B47" s="317" t="s">
        <v>161</v>
      </c>
      <c r="C47" s="317" t="s">
        <v>162</v>
      </c>
      <c r="D47" s="317" t="s">
        <v>162</v>
      </c>
      <c r="E47" s="321" t="s">
        <v>76</v>
      </c>
    </row>
    <row r="48" spans="1:10">
      <c r="A48" s="14"/>
      <c r="B48" s="839"/>
      <c r="C48" s="840"/>
      <c r="D48" s="840"/>
      <c r="E48" s="841"/>
      <c r="F48" s="327"/>
      <c r="G48" s="327"/>
      <c r="H48" s="327"/>
    </row>
    <row r="49" spans="1:14">
      <c r="A49" s="15"/>
      <c r="B49" s="37"/>
      <c r="C49" s="311"/>
      <c r="D49" s="311"/>
      <c r="E49" s="311"/>
      <c r="F49" s="327"/>
      <c r="G49" s="327"/>
      <c r="H49" s="327"/>
      <c r="I49" s="327"/>
    </row>
    <row r="50" spans="1:14">
      <c r="A50" s="11">
        <v>10</v>
      </c>
      <c r="B50" s="766" t="s">
        <v>311</v>
      </c>
      <c r="C50" s="767"/>
      <c r="D50" s="767"/>
      <c r="E50" s="767"/>
      <c r="F50" s="327"/>
      <c r="G50" s="327"/>
      <c r="H50" s="327"/>
    </row>
    <row r="51" spans="1:14">
      <c r="A51" s="13"/>
      <c r="B51" s="867" t="s">
        <v>41</v>
      </c>
      <c r="C51" s="869" t="s">
        <v>275</v>
      </c>
      <c r="D51" s="870"/>
      <c r="E51" s="871"/>
      <c r="K51" s="1"/>
    </row>
    <row r="52" spans="1:14" ht="46.5" customHeight="1">
      <c r="A52" s="13"/>
      <c r="B52" s="868"/>
      <c r="C52" s="872"/>
      <c r="D52" s="873"/>
      <c r="E52" s="874"/>
      <c r="K52" s="1"/>
    </row>
    <row r="53" spans="1:14" ht="60.75" customHeight="1">
      <c r="A53" s="11"/>
      <c r="B53" s="16" t="s">
        <v>42</v>
      </c>
      <c r="C53" s="764" t="s">
        <v>329</v>
      </c>
      <c r="D53" s="764"/>
      <c r="E53" s="764"/>
    </row>
    <row r="54" spans="1:14">
      <c r="A54" s="13"/>
      <c r="B54" s="16" t="s">
        <v>43</v>
      </c>
      <c r="C54" s="875" t="s">
        <v>44</v>
      </c>
      <c r="D54" s="876"/>
      <c r="E54" s="877"/>
      <c r="K54" s="17"/>
    </row>
    <row r="55" spans="1:14" s="38" customFormat="1">
      <c r="A55" s="18" t="s">
        <v>45</v>
      </c>
      <c r="B55" s="858" t="s">
        <v>46</v>
      </c>
      <c r="C55" s="858"/>
      <c r="D55" s="858"/>
      <c r="E55" s="858"/>
    </row>
    <row r="56" spans="1:14">
      <c r="A56" s="23"/>
      <c r="B56" s="24"/>
      <c r="C56" s="25"/>
      <c r="D56" s="25"/>
      <c r="E56" s="25"/>
      <c r="F56" s="25"/>
    </row>
    <row r="57" spans="1:14">
      <c r="A57" s="316">
        <v>11</v>
      </c>
      <c r="B57" s="2" t="s">
        <v>47</v>
      </c>
      <c r="C57" s="799" t="s">
        <v>271</v>
      </c>
      <c r="D57" s="799"/>
      <c r="E57" s="799"/>
      <c r="F57" s="6"/>
      <c r="G57" s="6"/>
      <c r="H57" s="26"/>
      <c r="I57" s="6"/>
      <c r="J57" s="6"/>
    </row>
    <row r="58" spans="1:14">
      <c r="A58" s="316"/>
      <c r="B58" s="327"/>
      <c r="C58" s="327"/>
      <c r="D58" s="327"/>
      <c r="E58" s="327"/>
      <c r="F58" s="327"/>
      <c r="G58" s="327"/>
      <c r="H58" s="27"/>
      <c r="I58" s="27"/>
      <c r="J58" s="327"/>
    </row>
    <row r="59" spans="1:14">
      <c r="A59" s="316">
        <v>12</v>
      </c>
      <c r="B59" s="6" t="s">
        <v>48</v>
      </c>
      <c r="C59" s="6"/>
      <c r="D59" s="6"/>
      <c r="E59" s="26"/>
      <c r="F59" s="26"/>
      <c r="G59" s="6"/>
      <c r="H59" s="6"/>
      <c r="I59" s="6"/>
      <c r="J59" s="6"/>
      <c r="K59" s="6"/>
      <c r="L59" s="6"/>
      <c r="M59" s="6"/>
      <c r="N59" s="6"/>
    </row>
    <row r="60" spans="1:14">
      <c r="A60" s="316"/>
      <c r="B60" s="6"/>
      <c r="C60" s="6"/>
      <c r="D60" s="6"/>
      <c r="E60" s="26"/>
      <c r="F60" s="26"/>
      <c r="G60" s="26"/>
      <c r="H60" s="6"/>
      <c r="I60" s="6"/>
      <c r="J60" s="6"/>
      <c r="K60" s="6"/>
      <c r="L60" s="6"/>
      <c r="M60" s="6"/>
      <c r="N60" s="6"/>
    </row>
    <row r="61" spans="1:14">
      <c r="A61" s="316"/>
      <c r="B61" s="303" t="s">
        <v>49</v>
      </c>
      <c r="C61" s="762" t="s">
        <v>163</v>
      </c>
      <c r="D61" s="762"/>
      <c r="E61" s="762"/>
      <c r="F61" s="27"/>
      <c r="G61" s="27"/>
      <c r="H61" s="327"/>
      <c r="I61" s="327"/>
      <c r="J61" s="327"/>
      <c r="K61" s="327"/>
      <c r="L61" s="327"/>
      <c r="M61" s="327"/>
      <c r="N61" s="327"/>
    </row>
    <row r="62" spans="1:14">
      <c r="A62" s="316"/>
      <c r="B62" s="327"/>
      <c r="C62" s="327"/>
      <c r="D62" s="327"/>
      <c r="E62" s="327"/>
      <c r="F62" s="327"/>
      <c r="G62" s="27"/>
      <c r="H62" s="327"/>
      <c r="I62" s="327"/>
      <c r="J62" s="327"/>
      <c r="K62" s="327"/>
      <c r="L62" s="327"/>
      <c r="M62" s="327"/>
      <c r="N62" s="327"/>
    </row>
    <row r="63" spans="1:14" ht="30" customHeight="1">
      <c r="A63" s="316"/>
      <c r="B63" s="767" t="s">
        <v>50</v>
      </c>
      <c r="C63" s="800" t="s">
        <v>164</v>
      </c>
      <c r="D63" s="800" t="s">
        <v>165</v>
      </c>
      <c r="E63" s="802" t="s">
        <v>166</v>
      </c>
      <c r="F63" s="790" t="s">
        <v>117</v>
      </c>
      <c r="G63" s="791"/>
      <c r="H63" s="792"/>
      <c r="I63" s="771" t="s">
        <v>52</v>
      </c>
      <c r="J63" s="771"/>
      <c r="K63" s="771"/>
      <c r="L63" s="771" t="s">
        <v>53</v>
      </c>
      <c r="M63" s="771"/>
      <c r="N63" s="771"/>
    </row>
    <row r="64" spans="1:14" ht="39.6">
      <c r="A64" s="331"/>
      <c r="B64" s="767"/>
      <c r="C64" s="801"/>
      <c r="D64" s="801"/>
      <c r="E64" s="803"/>
      <c r="F64" s="303" t="s">
        <v>54</v>
      </c>
      <c r="G64" s="303" t="s">
        <v>55</v>
      </c>
      <c r="H64" s="303" t="s">
        <v>56</v>
      </c>
      <c r="I64" s="303" t="s">
        <v>57</v>
      </c>
      <c r="J64" s="303" t="s">
        <v>55</v>
      </c>
      <c r="K64" s="303" t="s">
        <v>56</v>
      </c>
      <c r="L64" s="303" t="s">
        <v>57</v>
      </c>
      <c r="M64" s="303" t="s">
        <v>55</v>
      </c>
      <c r="N64" s="303" t="s">
        <v>56</v>
      </c>
    </row>
    <row r="65" spans="1:14">
      <c r="A65" s="331"/>
      <c r="B65" s="303" t="s">
        <v>80</v>
      </c>
      <c r="C65" s="130">
        <v>63</v>
      </c>
      <c r="D65" s="312">
        <v>105.25</v>
      </c>
      <c r="E65" s="312">
        <v>132.5</v>
      </c>
      <c r="F65" s="312">
        <v>89.96</v>
      </c>
      <c r="G65" s="312">
        <f>449.8/5</f>
        <v>89.96</v>
      </c>
      <c r="H65" s="312">
        <f>57/5</f>
        <v>11.4</v>
      </c>
      <c r="I65" s="312">
        <v>179.1</v>
      </c>
      <c r="J65" s="312">
        <v>489</v>
      </c>
      <c r="K65" s="312">
        <v>91</v>
      </c>
      <c r="L65" s="312">
        <v>70</v>
      </c>
      <c r="M65" s="312">
        <v>217</v>
      </c>
      <c r="N65" s="312">
        <v>37.049999999999997</v>
      </c>
    </row>
    <row r="66" spans="1:14" ht="26.4">
      <c r="A66" s="331"/>
      <c r="B66" s="303" t="s">
        <v>167</v>
      </c>
      <c r="C66" s="312">
        <v>16636.900000000001</v>
      </c>
      <c r="D66" s="312">
        <v>17853.2</v>
      </c>
      <c r="E66" s="312">
        <v>17503.349999999999</v>
      </c>
      <c r="F66" s="312">
        <v>17464.75</v>
      </c>
      <c r="G66" s="312">
        <v>18604.45</v>
      </c>
      <c r="H66" s="312">
        <v>14151.4</v>
      </c>
      <c r="I66" s="312">
        <v>17359.75</v>
      </c>
      <c r="J66" s="312">
        <v>18887.599999999999</v>
      </c>
      <c r="K66" s="312">
        <v>15183.4</v>
      </c>
      <c r="L66" s="312">
        <v>22326.9</v>
      </c>
      <c r="M66" s="312">
        <v>22526.6</v>
      </c>
      <c r="N66" s="312">
        <v>17312.75</v>
      </c>
    </row>
    <row r="67" spans="1:14" ht="13.8">
      <c r="A67" s="331"/>
      <c r="B67" s="303" t="s">
        <v>313</v>
      </c>
      <c r="C67" s="829" t="s">
        <v>76</v>
      </c>
      <c r="D67" s="829"/>
      <c r="E67" s="829"/>
      <c r="F67" s="829"/>
      <c r="G67" s="829"/>
      <c r="H67" s="829"/>
      <c r="I67" s="829"/>
      <c r="J67" s="829"/>
      <c r="K67" s="829"/>
      <c r="L67" s="829"/>
      <c r="M67" s="829"/>
      <c r="N67" s="829"/>
    </row>
    <row r="68" spans="1:14" ht="13.8">
      <c r="A68" s="331"/>
      <c r="B68" s="878" t="s">
        <v>317</v>
      </c>
      <c r="C68" s="832"/>
      <c r="D68" s="832"/>
      <c r="E68" s="832"/>
      <c r="F68" s="832"/>
      <c r="G68" s="832"/>
      <c r="H68" s="832"/>
      <c r="I68" s="832"/>
      <c r="J68" s="832"/>
      <c r="K68" s="832"/>
      <c r="L68" s="832"/>
      <c r="M68" s="832"/>
      <c r="N68" s="832"/>
    </row>
    <row r="69" spans="1:14">
      <c r="A69" s="331"/>
      <c r="B69" s="810" t="s">
        <v>60</v>
      </c>
      <c r="C69" s="810"/>
      <c r="D69" s="810"/>
      <c r="E69" s="810"/>
      <c r="F69" s="810"/>
      <c r="G69" s="810"/>
      <c r="H69" s="810"/>
      <c r="I69" s="810"/>
      <c r="J69" s="810"/>
      <c r="K69" s="810"/>
      <c r="L69" s="810"/>
      <c r="M69" s="810"/>
      <c r="N69" s="810"/>
    </row>
    <row r="70" spans="1:14" s="1" customFormat="1">
      <c r="B70" s="853" t="s">
        <v>61</v>
      </c>
      <c r="C70" s="853"/>
      <c r="D70" s="853"/>
      <c r="E70" s="853"/>
      <c r="F70" s="853"/>
      <c r="G70" s="853"/>
      <c r="H70" s="853"/>
      <c r="I70" s="853"/>
      <c r="J70" s="853"/>
      <c r="K70" s="853"/>
      <c r="L70" s="853"/>
      <c r="M70" s="853"/>
      <c r="N70" s="853"/>
    </row>
    <row r="71" spans="1:14">
      <c r="A71" s="331"/>
      <c r="B71" s="831" t="s">
        <v>110</v>
      </c>
      <c r="C71" s="831"/>
      <c r="D71" s="831"/>
      <c r="E71" s="831"/>
      <c r="F71" s="831"/>
      <c r="G71" s="831"/>
      <c r="H71" s="831"/>
      <c r="I71" s="831"/>
      <c r="J71" s="831"/>
      <c r="K71" s="831"/>
      <c r="L71" s="831"/>
      <c r="M71" s="831"/>
      <c r="N71" s="831"/>
    </row>
    <row r="72" spans="1:14">
      <c r="A72" s="331"/>
      <c r="B72" s="831" t="s">
        <v>62</v>
      </c>
      <c r="C72" s="831"/>
      <c r="D72" s="831"/>
      <c r="E72" s="831"/>
      <c r="F72" s="831"/>
      <c r="G72" s="831"/>
      <c r="H72" s="831"/>
      <c r="I72" s="831"/>
      <c r="J72" s="831"/>
      <c r="K72" s="831"/>
      <c r="L72" s="831"/>
      <c r="M72" s="831"/>
      <c r="N72" s="831"/>
    </row>
    <row r="73" spans="1:14">
      <c r="A73" s="331"/>
      <c r="B73" s="30"/>
      <c r="C73" s="30"/>
      <c r="D73" s="30"/>
      <c r="E73" s="30"/>
      <c r="F73" s="30"/>
      <c r="G73" s="8"/>
      <c r="H73" s="8"/>
      <c r="I73" s="8"/>
      <c r="J73" s="8"/>
      <c r="K73" s="8"/>
      <c r="L73" s="8"/>
      <c r="M73" s="8"/>
      <c r="N73" s="8"/>
    </row>
    <row r="74" spans="1:14" ht="29.25" customHeight="1">
      <c r="A74" s="316">
        <v>13</v>
      </c>
      <c r="B74" s="796" t="s">
        <v>63</v>
      </c>
      <c r="C74" s="797"/>
      <c r="D74" s="797"/>
      <c r="E74" s="797"/>
      <c r="F74" s="797"/>
      <c r="G74" s="766"/>
      <c r="H74" s="6"/>
      <c r="I74" s="6"/>
      <c r="J74" s="6"/>
      <c r="K74" s="6"/>
      <c r="L74" s="6"/>
      <c r="M74" s="6"/>
      <c r="N74" s="6"/>
    </row>
    <row r="75" spans="1:14">
      <c r="A75" s="316"/>
      <c r="C75" s="327"/>
      <c r="D75" s="327"/>
      <c r="E75" s="327"/>
      <c r="F75" s="327"/>
      <c r="G75" s="327"/>
      <c r="H75" s="327"/>
      <c r="I75" s="327"/>
      <c r="J75" s="327"/>
      <c r="K75" s="327"/>
      <c r="L75" s="327"/>
      <c r="M75" s="327"/>
      <c r="N75" s="327"/>
    </row>
    <row r="76" spans="1:14" ht="26.4">
      <c r="A76" s="331"/>
      <c r="B76" s="307" t="s">
        <v>64</v>
      </c>
      <c r="C76" s="309" t="s">
        <v>65</v>
      </c>
      <c r="D76" s="309" t="s">
        <v>342</v>
      </c>
      <c r="E76" s="309" t="s">
        <v>94</v>
      </c>
      <c r="F76" s="309" t="s">
        <v>67</v>
      </c>
      <c r="G76" s="309" t="s">
        <v>81</v>
      </c>
      <c r="H76" s="8"/>
      <c r="I76" s="8"/>
      <c r="J76" s="8"/>
      <c r="K76" s="8"/>
      <c r="L76" s="8"/>
      <c r="M76" s="8"/>
      <c r="N76" s="8"/>
    </row>
    <row r="77" spans="1:14" ht="25.5" customHeight="1">
      <c r="A77" s="331"/>
      <c r="B77" s="773" t="s">
        <v>68</v>
      </c>
      <c r="C77" s="10" t="s">
        <v>168</v>
      </c>
      <c r="D77" s="333">
        <v>0.8</v>
      </c>
      <c r="E77" s="31">
        <v>1.18</v>
      </c>
      <c r="F77" s="324">
        <v>0.12</v>
      </c>
      <c r="G77" s="324">
        <v>0.13</v>
      </c>
      <c r="H77" s="32"/>
      <c r="I77" s="32"/>
      <c r="J77" s="32"/>
      <c r="K77" s="32"/>
      <c r="L77" s="32"/>
      <c r="M77" s="32"/>
      <c r="N77" s="32"/>
    </row>
    <row r="78" spans="1:14">
      <c r="A78" s="331"/>
      <c r="B78" s="773"/>
      <c r="C78" s="2" t="s">
        <v>126</v>
      </c>
      <c r="D78" s="333"/>
      <c r="E78" s="31"/>
      <c r="F78" s="313"/>
      <c r="G78" s="313"/>
      <c r="H78" s="32"/>
      <c r="I78" s="32"/>
      <c r="J78" s="32"/>
      <c r="K78" s="32"/>
      <c r="L78" s="32"/>
      <c r="M78" s="32"/>
      <c r="N78" s="32"/>
    </row>
    <row r="79" spans="1:14">
      <c r="A79" s="331"/>
      <c r="B79" s="773"/>
      <c r="C79" s="10" t="s">
        <v>908</v>
      </c>
      <c r="D79" s="333">
        <v>4.9000000000000004</v>
      </c>
      <c r="E79" s="31">
        <v>4.72</v>
      </c>
      <c r="F79" s="324">
        <v>4.8899999999999997</v>
      </c>
      <c r="G79" s="324">
        <v>7.6</v>
      </c>
      <c r="H79" s="32"/>
      <c r="I79" s="32"/>
      <c r="J79" s="32"/>
      <c r="K79" s="32"/>
      <c r="L79" s="32"/>
      <c r="M79" s="32"/>
      <c r="N79" s="32"/>
    </row>
    <row r="80" spans="1:14">
      <c r="A80" s="331"/>
      <c r="B80" s="773"/>
      <c r="C80" s="2" t="s">
        <v>70</v>
      </c>
      <c r="D80" s="125"/>
      <c r="E80" s="31">
        <v>4.72</v>
      </c>
      <c r="F80" s="324">
        <v>4.8899999999999997</v>
      </c>
      <c r="G80" s="324">
        <v>7.6</v>
      </c>
      <c r="H80" s="32"/>
      <c r="I80" s="32"/>
      <c r="J80" s="32"/>
      <c r="K80" s="32"/>
      <c r="L80" s="32"/>
      <c r="M80" s="32"/>
      <c r="N80" s="32"/>
    </row>
    <row r="81" spans="1:14" ht="26.4">
      <c r="A81" s="331"/>
      <c r="B81" s="773" t="s">
        <v>71</v>
      </c>
      <c r="C81" s="10" t="s">
        <v>169</v>
      </c>
      <c r="D81" s="67">
        <v>81.25</v>
      </c>
      <c r="E81" s="33">
        <v>381.49</v>
      </c>
      <c r="F81" s="358">
        <v>1492.5</v>
      </c>
      <c r="G81" s="312">
        <v>538.46</v>
      </c>
      <c r="H81" s="32"/>
      <c r="I81" s="32"/>
      <c r="J81" s="32"/>
      <c r="K81" s="32"/>
      <c r="L81" s="32"/>
      <c r="M81" s="32"/>
      <c r="N81" s="32"/>
    </row>
    <row r="82" spans="1:14">
      <c r="A82" s="331"/>
      <c r="B82" s="773"/>
      <c r="C82" s="2" t="s">
        <v>69</v>
      </c>
      <c r="D82" s="333"/>
      <c r="E82" s="31"/>
      <c r="F82" s="313"/>
      <c r="G82" s="313"/>
      <c r="H82" s="32"/>
      <c r="I82" s="32"/>
      <c r="J82" s="32"/>
      <c r="K82" s="32"/>
      <c r="L82" s="32"/>
      <c r="M82" s="32"/>
      <c r="N82" s="32"/>
    </row>
    <row r="83" spans="1:14">
      <c r="A83" s="331"/>
      <c r="B83" s="773"/>
      <c r="C83" s="10" t="s">
        <v>908</v>
      </c>
      <c r="D83" s="333">
        <v>26.15</v>
      </c>
      <c r="E83" s="33">
        <v>35.049999999999997</v>
      </c>
      <c r="F83" s="313">
        <v>33.880000000000003</v>
      </c>
      <c r="G83" s="313">
        <v>41.16</v>
      </c>
      <c r="H83" s="32"/>
      <c r="I83" s="32"/>
      <c r="J83" s="32"/>
      <c r="K83" s="32"/>
      <c r="L83" s="32"/>
      <c r="M83" s="32"/>
      <c r="N83" s="32"/>
    </row>
    <row r="84" spans="1:14">
      <c r="A84" s="331"/>
      <c r="B84" s="773"/>
      <c r="C84" s="2" t="s">
        <v>70</v>
      </c>
      <c r="D84" s="125"/>
      <c r="E84" s="31">
        <v>35.049999999999997</v>
      </c>
      <c r="F84" s="313">
        <v>33.880000000000003</v>
      </c>
      <c r="G84" s="313">
        <v>41.16</v>
      </c>
      <c r="H84" s="32"/>
      <c r="I84" s="32"/>
      <c r="J84" s="32"/>
      <c r="K84" s="32"/>
      <c r="L84" s="32"/>
      <c r="M84" s="32"/>
      <c r="N84" s="32"/>
    </row>
    <row r="85" spans="1:14" ht="26.4">
      <c r="A85" s="331"/>
      <c r="B85" s="773" t="s">
        <v>72</v>
      </c>
      <c r="C85" s="2" t="s">
        <v>170</v>
      </c>
      <c r="D85" s="126">
        <v>7.2800000000000004E-2</v>
      </c>
      <c r="E85" s="64">
        <f>25.83/668.69</f>
        <v>3.8627764734032205E-2</v>
      </c>
      <c r="F85" s="359">
        <v>2.9000000000000001E-2</v>
      </c>
      <c r="G85" s="359">
        <v>1.03E-2</v>
      </c>
      <c r="H85" s="32"/>
      <c r="I85" s="32"/>
      <c r="J85" s="32"/>
      <c r="K85" s="32"/>
      <c r="L85" s="32"/>
      <c r="M85" s="32"/>
      <c r="N85" s="32"/>
    </row>
    <row r="86" spans="1:14">
      <c r="A86" s="331"/>
      <c r="B86" s="773"/>
      <c r="C86" s="2" t="s">
        <v>69</v>
      </c>
      <c r="D86" s="333"/>
      <c r="E86" s="31"/>
      <c r="F86" s="313"/>
      <c r="G86" s="313"/>
      <c r="H86" s="32"/>
      <c r="I86" s="32"/>
      <c r="J86" s="32"/>
      <c r="K86" s="32"/>
      <c r="L86" s="32"/>
      <c r="M86" s="32"/>
      <c r="N86" s="32"/>
    </row>
    <row r="87" spans="1:14">
      <c r="A87" s="331"/>
      <c r="B87" s="773"/>
      <c r="C87" s="10" t="s">
        <v>908</v>
      </c>
      <c r="D87" s="126">
        <v>0.1095</v>
      </c>
      <c r="E87" s="34">
        <v>0.1133</v>
      </c>
      <c r="F87" s="318">
        <v>0.25440000000000002</v>
      </c>
      <c r="G87" s="318">
        <v>0.26960000000000001</v>
      </c>
      <c r="H87" s="32"/>
      <c r="I87" s="32"/>
      <c r="J87" s="32"/>
      <c r="K87" s="32"/>
      <c r="L87" s="32"/>
      <c r="M87" s="32"/>
      <c r="N87" s="32"/>
    </row>
    <row r="88" spans="1:14">
      <c r="A88" s="331"/>
      <c r="B88" s="773"/>
      <c r="C88" s="2" t="s">
        <v>70</v>
      </c>
      <c r="D88" s="125"/>
      <c r="E88" s="141">
        <v>0.1133</v>
      </c>
      <c r="F88" s="318">
        <v>0.25440000000000002</v>
      </c>
      <c r="G88" s="318">
        <v>0.26960000000000001</v>
      </c>
      <c r="H88" s="32"/>
      <c r="I88" s="32"/>
      <c r="J88" s="32"/>
      <c r="K88" s="32"/>
      <c r="L88" s="32"/>
      <c r="M88" s="32"/>
      <c r="N88" s="32"/>
    </row>
    <row r="89" spans="1:14" ht="26.4">
      <c r="A89" s="331"/>
      <c r="B89" s="773" t="s">
        <v>73</v>
      </c>
      <c r="C89" s="2" t="s">
        <v>170</v>
      </c>
      <c r="D89" s="65">
        <v>10.97</v>
      </c>
      <c r="E89" s="33">
        <f>668.69*100000/2600000</f>
        <v>25.718846153846158</v>
      </c>
      <c r="F89" s="325">
        <v>15.84</v>
      </c>
      <c r="G89" s="325">
        <v>11.06</v>
      </c>
      <c r="H89" s="32"/>
      <c r="I89" s="32"/>
      <c r="J89" s="32"/>
      <c r="K89" s="32"/>
      <c r="L89" s="32"/>
      <c r="M89" s="32"/>
      <c r="N89" s="32"/>
    </row>
    <row r="90" spans="1:14">
      <c r="A90" s="331"/>
      <c r="B90" s="773"/>
      <c r="C90" s="2" t="s">
        <v>69</v>
      </c>
      <c r="D90" s="333"/>
      <c r="E90" s="31"/>
      <c r="F90" s="313"/>
      <c r="G90" s="313"/>
      <c r="H90" s="32"/>
      <c r="I90" s="32"/>
      <c r="J90" s="32"/>
      <c r="K90" s="32"/>
      <c r="L90" s="32"/>
      <c r="M90" s="32"/>
      <c r="N90" s="32"/>
    </row>
    <row r="91" spans="1:14">
      <c r="A91" s="331"/>
      <c r="B91" s="828"/>
      <c r="C91" s="10" t="s">
        <v>909</v>
      </c>
      <c r="D91" s="333">
        <v>44.88</v>
      </c>
      <c r="E91" s="33">
        <v>2.19</v>
      </c>
      <c r="F91" s="313">
        <v>4.97</v>
      </c>
      <c r="G91" s="313">
        <v>7.91</v>
      </c>
      <c r="H91" s="32"/>
      <c r="I91" s="32"/>
      <c r="J91" s="32"/>
      <c r="K91" s="32"/>
      <c r="L91" s="32"/>
      <c r="M91" s="32"/>
      <c r="N91" s="32"/>
    </row>
    <row r="92" spans="1:14">
      <c r="A92" s="331"/>
      <c r="B92" s="828"/>
      <c r="C92" s="2" t="s">
        <v>70</v>
      </c>
      <c r="D92" s="66"/>
      <c r="E92" s="31">
        <v>2.19</v>
      </c>
      <c r="F92" s="313">
        <v>4.97</v>
      </c>
      <c r="G92" s="313">
        <v>7.91</v>
      </c>
      <c r="H92" s="32"/>
      <c r="I92" s="32"/>
      <c r="J92" s="32"/>
      <c r="K92" s="32"/>
      <c r="L92" s="32"/>
      <c r="M92" s="32"/>
      <c r="N92" s="32"/>
    </row>
    <row r="93" spans="1:14" s="1" customFormat="1">
      <c r="B93" s="777"/>
      <c r="C93" s="778"/>
      <c r="D93" s="778"/>
      <c r="E93" s="778"/>
      <c r="F93" s="778"/>
      <c r="G93" s="779"/>
    </row>
    <row r="94" spans="1:14">
      <c r="A94" s="331"/>
      <c r="B94" s="780" t="s">
        <v>426</v>
      </c>
      <c r="C94" s="781"/>
      <c r="D94" s="781"/>
      <c r="E94" s="781"/>
      <c r="F94" s="781"/>
      <c r="G94" s="782"/>
      <c r="H94" s="32"/>
      <c r="I94" s="32"/>
      <c r="J94" s="32"/>
      <c r="K94" s="32"/>
      <c r="L94" s="32"/>
      <c r="M94" s="32"/>
      <c r="N94" s="32"/>
    </row>
    <row r="95" spans="1:14">
      <c r="A95" s="331"/>
      <c r="B95" s="783" t="s">
        <v>78</v>
      </c>
      <c r="C95" s="784"/>
      <c r="D95" s="784"/>
      <c r="E95" s="784"/>
      <c r="F95" s="784"/>
      <c r="G95" s="785"/>
      <c r="H95" s="32"/>
      <c r="I95" s="32"/>
      <c r="J95" s="32"/>
      <c r="K95" s="32"/>
      <c r="L95" s="32"/>
      <c r="M95" s="32"/>
      <c r="N95" s="32"/>
    </row>
    <row r="96" spans="1:14">
      <c r="A96" s="331"/>
      <c r="B96" s="768"/>
      <c r="C96" s="769"/>
      <c r="D96" s="769"/>
      <c r="E96" s="769"/>
      <c r="F96" s="769"/>
      <c r="G96" s="770"/>
      <c r="H96" s="32"/>
      <c r="I96" s="32"/>
      <c r="J96" s="32"/>
      <c r="K96" s="32"/>
      <c r="L96" s="32"/>
      <c r="M96" s="32"/>
      <c r="N96" s="32"/>
    </row>
    <row r="97" spans="1:9">
      <c r="C97" s="786"/>
      <c r="D97" s="786"/>
      <c r="E97" s="786"/>
      <c r="F97" s="786"/>
      <c r="G97" s="786"/>
      <c r="H97" s="32"/>
      <c r="I97" s="32"/>
    </row>
    <row r="98" spans="1:9">
      <c r="A98" s="316">
        <v>14</v>
      </c>
      <c r="B98" s="36" t="s">
        <v>74</v>
      </c>
      <c r="C98" s="805" t="s">
        <v>40</v>
      </c>
      <c r="D98" s="805"/>
      <c r="E98" s="805"/>
      <c r="F98" s="805"/>
      <c r="G98" s="805"/>
    </row>
    <row r="99" spans="1:9">
      <c r="A99" s="311"/>
      <c r="B99" s="862"/>
      <c r="C99" s="863"/>
      <c r="D99" s="863"/>
      <c r="E99" s="863"/>
      <c r="F99" s="863"/>
      <c r="G99" s="864"/>
    </row>
    <row r="101" spans="1:9" ht="12.75" customHeight="1">
      <c r="B101" s="879" t="s">
        <v>171</v>
      </c>
      <c r="C101" s="880"/>
      <c r="D101" s="880"/>
      <c r="E101" s="880"/>
      <c r="F101" s="880"/>
      <c r="G101" s="880"/>
      <c r="H101" s="137"/>
    </row>
    <row r="103" spans="1:9" ht="25.5" customHeight="1">
      <c r="B103" s="807" t="s">
        <v>864</v>
      </c>
      <c r="C103" s="807"/>
      <c r="D103" s="807"/>
      <c r="E103" s="807"/>
      <c r="F103" s="807"/>
      <c r="G103" s="807"/>
    </row>
    <row r="105" spans="1:9">
      <c r="C105" s="111"/>
      <c r="D105" s="111"/>
    </row>
    <row r="106" spans="1:9">
      <c r="D106" s="52"/>
      <c r="E106" s="52"/>
    </row>
    <row r="107" spans="1:9">
      <c r="C107" s="111"/>
      <c r="D107" s="111"/>
      <c r="E107" s="52"/>
    </row>
  </sheetData>
  <mergeCells count="64">
    <mergeCell ref="C98:G98"/>
    <mergeCell ref="B99:G99"/>
    <mergeCell ref="B101:G101"/>
    <mergeCell ref="B103:G103"/>
    <mergeCell ref="B89:B92"/>
    <mergeCell ref="B93:G93"/>
    <mergeCell ref="B94:G94"/>
    <mergeCell ref="B95:G95"/>
    <mergeCell ref="B96:G96"/>
    <mergeCell ref="C97:G97"/>
    <mergeCell ref="B85:B88"/>
    <mergeCell ref="I63:K63"/>
    <mergeCell ref="L63:N63"/>
    <mergeCell ref="C67:N67"/>
    <mergeCell ref="B68:N68"/>
    <mergeCell ref="B69:N69"/>
    <mergeCell ref="B70:N70"/>
    <mergeCell ref="F63:H63"/>
    <mergeCell ref="B71:N71"/>
    <mergeCell ref="B72:N72"/>
    <mergeCell ref="B74:G74"/>
    <mergeCell ref="B77:B80"/>
    <mergeCell ref="B81:B84"/>
    <mergeCell ref="C61:E61"/>
    <mergeCell ref="B63:B64"/>
    <mergeCell ref="C63:C64"/>
    <mergeCell ref="D63:D64"/>
    <mergeCell ref="E63:E64"/>
    <mergeCell ref="C57:E57"/>
    <mergeCell ref="C41:E41"/>
    <mergeCell ref="C42:E42"/>
    <mergeCell ref="B43:E43"/>
    <mergeCell ref="B45:E45"/>
    <mergeCell ref="B48:E48"/>
    <mergeCell ref="B50:E50"/>
    <mergeCell ref="B51:B52"/>
    <mergeCell ref="C51:E52"/>
    <mergeCell ref="C53:E53"/>
    <mergeCell ref="C54:E54"/>
    <mergeCell ref="B55:E55"/>
    <mergeCell ref="C40:E40"/>
    <mergeCell ref="C19:E19"/>
    <mergeCell ref="C20:E20"/>
    <mergeCell ref="C21:E21"/>
    <mergeCell ref="C22:E22"/>
    <mergeCell ref="B25:E25"/>
    <mergeCell ref="B26:E26"/>
    <mergeCell ref="B33:E33"/>
    <mergeCell ref="C34:E34"/>
    <mergeCell ref="C35:E35"/>
    <mergeCell ref="C36:E36"/>
    <mergeCell ref="B39:E39"/>
    <mergeCell ref="C18:E18"/>
    <mergeCell ref="A1:B1"/>
    <mergeCell ref="C3:E3"/>
    <mergeCell ref="C5:E5"/>
    <mergeCell ref="B6:E6"/>
    <mergeCell ref="C8:E8"/>
    <mergeCell ref="B9:E9"/>
    <mergeCell ref="C11:E11"/>
    <mergeCell ref="B12:E12"/>
    <mergeCell ref="C14:E14"/>
    <mergeCell ref="B15:E15"/>
    <mergeCell ref="B17:E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02"/>
  <sheetViews>
    <sheetView view="pageBreakPreview" topLeftCell="A85" zoomScaleNormal="100" zoomScaleSheetLayoutView="100" zoomScalePageLayoutView="50" workbookViewId="0">
      <selection activeCell="C56" sqref="C56:J56"/>
    </sheetView>
  </sheetViews>
  <sheetFormatPr defaultRowHeight="14.4"/>
  <cols>
    <col min="2" max="2" width="35.33203125" customWidth="1"/>
    <col min="3" max="3" width="19.6640625" customWidth="1"/>
    <col min="4" max="4" width="19.109375" customWidth="1"/>
    <col min="5" max="5" width="20.6640625" customWidth="1"/>
    <col min="7" max="7" width="15.44140625" customWidth="1"/>
    <col min="11" max="11" width="11.44140625" bestFit="1" customWidth="1"/>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c r="A3" s="639" t="s">
        <v>1</v>
      </c>
      <c r="B3" s="2" t="s">
        <v>2</v>
      </c>
      <c r="C3" s="862" t="s">
        <v>172</v>
      </c>
      <c r="D3" s="863"/>
      <c r="E3" s="864"/>
      <c r="F3" s="5"/>
      <c r="G3" s="5"/>
      <c r="H3" s="5"/>
      <c r="I3" s="5"/>
      <c r="J3" s="5"/>
      <c r="K3" s="5"/>
      <c r="L3" s="5"/>
      <c r="M3" s="5"/>
      <c r="N3" s="5"/>
    </row>
    <row r="4" spans="1:14">
      <c r="A4" s="5"/>
      <c r="B4" s="5"/>
      <c r="C4" s="5"/>
      <c r="D4" s="70"/>
      <c r="E4" s="5"/>
      <c r="F4" s="5"/>
      <c r="G4" s="5"/>
      <c r="H4" s="5"/>
      <c r="I4" s="5"/>
      <c r="J4" s="5"/>
      <c r="K4" s="5"/>
      <c r="L4" s="5"/>
      <c r="M4" s="5"/>
      <c r="N4" s="5"/>
    </row>
    <row r="5" spans="1:14">
      <c r="A5" s="19">
        <v>1</v>
      </c>
      <c r="B5" s="2" t="s">
        <v>3</v>
      </c>
      <c r="C5" s="862" t="s">
        <v>121</v>
      </c>
      <c r="D5" s="863"/>
      <c r="E5" s="864"/>
      <c r="F5" s="5"/>
      <c r="G5" s="5"/>
      <c r="H5" s="5"/>
      <c r="I5" s="5"/>
      <c r="J5" s="5"/>
      <c r="K5" s="5"/>
      <c r="L5" s="5"/>
      <c r="M5" s="5"/>
      <c r="N5" s="5"/>
    </row>
    <row r="6" spans="1:14">
      <c r="A6" s="631"/>
      <c r="B6" s="768" t="s">
        <v>5</v>
      </c>
      <c r="C6" s="769"/>
      <c r="D6" s="769"/>
      <c r="E6" s="770"/>
      <c r="F6" s="5"/>
      <c r="G6" s="5"/>
      <c r="H6" s="5"/>
      <c r="I6" s="5"/>
      <c r="J6" s="5"/>
      <c r="K6" s="5"/>
      <c r="L6" s="5"/>
      <c r="M6" s="5"/>
      <c r="N6" s="5"/>
    </row>
    <row r="7" spans="1:14">
      <c r="A7" s="631"/>
      <c r="B7" s="6"/>
      <c r="C7" s="5"/>
      <c r="D7" s="70"/>
      <c r="E7" s="5"/>
      <c r="F7" s="5"/>
      <c r="G7" s="5"/>
      <c r="H7" s="5"/>
      <c r="I7" s="5"/>
      <c r="J7" s="5"/>
      <c r="K7" s="5"/>
      <c r="L7" s="5"/>
      <c r="M7" s="5"/>
      <c r="N7" s="5"/>
    </row>
    <row r="8" spans="1:14">
      <c r="A8" s="631">
        <v>2</v>
      </c>
      <c r="B8" s="2" t="s">
        <v>6</v>
      </c>
      <c r="C8" s="862" t="s">
        <v>173</v>
      </c>
      <c r="D8" s="863"/>
      <c r="E8" s="864"/>
      <c r="F8" s="5"/>
      <c r="G8" s="5"/>
      <c r="H8" s="5"/>
      <c r="I8" s="5"/>
      <c r="J8" s="5"/>
      <c r="K8" s="5"/>
      <c r="L8" s="5"/>
      <c r="M8" s="5"/>
      <c r="N8" s="5"/>
    </row>
    <row r="9" spans="1:14">
      <c r="A9" s="631"/>
      <c r="B9" s="768" t="s">
        <v>5</v>
      </c>
      <c r="C9" s="769"/>
      <c r="D9" s="769"/>
      <c r="E9" s="770"/>
      <c r="F9" s="5"/>
      <c r="G9" s="5"/>
      <c r="H9" s="5"/>
      <c r="I9" s="5"/>
      <c r="J9" s="5"/>
      <c r="K9" s="5"/>
      <c r="L9" s="5"/>
      <c r="M9" s="5"/>
      <c r="N9" s="5"/>
    </row>
    <row r="10" spans="1:14">
      <c r="A10" s="631"/>
      <c r="B10" s="6"/>
      <c r="C10" s="5"/>
      <c r="D10" s="70"/>
      <c r="E10" s="5"/>
      <c r="F10" s="5"/>
      <c r="G10" s="5"/>
      <c r="H10" s="5"/>
      <c r="I10" s="5"/>
      <c r="J10" s="5"/>
      <c r="K10" s="5"/>
      <c r="L10" s="5"/>
      <c r="M10" s="5"/>
      <c r="N10" s="5"/>
    </row>
    <row r="11" spans="1:14" ht="26.4">
      <c r="A11" s="631">
        <v>3</v>
      </c>
      <c r="B11" s="2" t="s">
        <v>7</v>
      </c>
      <c r="C11" s="862" t="s">
        <v>332</v>
      </c>
      <c r="D11" s="863"/>
      <c r="E11" s="864"/>
      <c r="F11" s="5"/>
      <c r="G11" s="5"/>
      <c r="H11" s="5"/>
      <c r="I11" s="5"/>
      <c r="J11" s="5"/>
      <c r="K11" s="5"/>
      <c r="L11" s="5"/>
      <c r="M11" s="5"/>
      <c r="N11" s="5"/>
    </row>
    <row r="12" spans="1:14">
      <c r="A12" s="631"/>
      <c r="B12" s="768" t="s">
        <v>5</v>
      </c>
      <c r="C12" s="769"/>
      <c r="D12" s="769"/>
      <c r="E12" s="770"/>
      <c r="F12" s="5"/>
      <c r="G12" s="5"/>
      <c r="H12" s="5"/>
      <c r="I12" s="5"/>
      <c r="J12" s="5"/>
      <c r="K12" s="5"/>
      <c r="L12" s="5"/>
      <c r="M12" s="5"/>
      <c r="N12" s="5"/>
    </row>
    <row r="13" spans="1:14">
      <c r="A13" s="631"/>
      <c r="B13" s="6"/>
      <c r="C13" s="5"/>
      <c r="D13" s="70"/>
      <c r="E13" s="5"/>
      <c r="F13" s="5"/>
      <c r="G13" s="5"/>
      <c r="H13" s="5"/>
      <c r="I13" s="5"/>
      <c r="J13" s="5"/>
      <c r="K13" s="5"/>
      <c r="L13" s="5"/>
      <c r="M13" s="5"/>
      <c r="N13" s="5"/>
    </row>
    <row r="14" spans="1:14">
      <c r="A14" s="631">
        <v>4</v>
      </c>
      <c r="B14" s="2" t="s">
        <v>9</v>
      </c>
      <c r="C14" s="862" t="s">
        <v>336</v>
      </c>
      <c r="D14" s="863"/>
      <c r="E14" s="864"/>
      <c r="F14" s="5"/>
      <c r="G14" s="5"/>
      <c r="H14" s="5"/>
      <c r="I14" s="5"/>
      <c r="J14" s="5"/>
      <c r="K14" s="5"/>
      <c r="L14" s="5"/>
      <c r="M14" s="5"/>
      <c r="N14" s="5"/>
    </row>
    <row r="15" spans="1:14">
      <c r="A15" s="631"/>
      <c r="B15" s="768" t="s">
        <v>10</v>
      </c>
      <c r="C15" s="769"/>
      <c r="D15" s="769"/>
      <c r="E15" s="770"/>
      <c r="F15" s="5"/>
      <c r="G15" s="5"/>
      <c r="H15" s="5"/>
      <c r="I15" s="5"/>
      <c r="J15" s="5"/>
      <c r="K15" s="5"/>
      <c r="L15" s="5"/>
      <c r="M15" s="5"/>
      <c r="N15" s="5"/>
    </row>
    <row r="16" spans="1:14">
      <c r="A16" s="631"/>
      <c r="B16" s="5"/>
      <c r="C16" s="5"/>
      <c r="D16" s="70"/>
      <c r="E16" s="5"/>
      <c r="F16" s="5"/>
      <c r="G16" s="5"/>
      <c r="H16" s="5"/>
      <c r="I16" s="5"/>
      <c r="J16" s="5"/>
      <c r="K16" s="5"/>
      <c r="L16" s="5"/>
      <c r="M16" s="5"/>
      <c r="N16" s="5"/>
    </row>
    <row r="17" spans="1:14">
      <c r="A17" s="631">
        <v>5</v>
      </c>
      <c r="B17" s="822" t="s">
        <v>308</v>
      </c>
      <c r="C17" s="823"/>
      <c r="D17" s="823"/>
      <c r="E17" s="824"/>
      <c r="F17" s="6"/>
      <c r="G17" s="6"/>
      <c r="H17" s="6"/>
      <c r="I17" s="6"/>
      <c r="J17" s="8"/>
      <c r="K17" s="8"/>
      <c r="L17" s="8"/>
      <c r="M17" s="8"/>
      <c r="N17" s="8"/>
    </row>
    <row r="18" spans="1:14">
      <c r="A18" s="631"/>
      <c r="B18" s="625" t="s">
        <v>12</v>
      </c>
      <c r="C18" s="919">
        <v>0.12529999999999999</v>
      </c>
      <c r="D18" s="920"/>
      <c r="E18" s="921"/>
      <c r="F18" s="638"/>
      <c r="G18" s="8"/>
      <c r="H18" s="8"/>
      <c r="I18" s="8"/>
      <c r="J18" s="8"/>
      <c r="K18" s="8"/>
      <c r="L18" s="8"/>
      <c r="M18" s="8"/>
      <c r="N18" s="8"/>
    </row>
    <row r="19" spans="1:14" ht="39.6">
      <c r="A19" s="631"/>
      <c r="B19" s="625" t="s">
        <v>276</v>
      </c>
      <c r="C19" s="919">
        <v>0.09</v>
      </c>
      <c r="D19" s="920"/>
      <c r="E19" s="921"/>
      <c r="F19" s="638"/>
      <c r="G19" s="8"/>
      <c r="H19" s="5"/>
      <c r="I19" s="8"/>
      <c r="J19" s="8"/>
      <c r="K19" s="8"/>
      <c r="L19" s="8"/>
      <c r="M19" s="8"/>
      <c r="N19" s="8"/>
    </row>
    <row r="20" spans="1:14">
      <c r="A20" s="631"/>
      <c r="B20" s="625" t="s">
        <v>116</v>
      </c>
      <c r="C20" s="919">
        <v>0.02</v>
      </c>
      <c r="D20" s="920"/>
      <c r="E20" s="921"/>
      <c r="F20" s="638"/>
      <c r="G20" s="8"/>
      <c r="H20" s="8"/>
      <c r="I20" s="8"/>
      <c r="J20" s="8"/>
      <c r="K20" s="8"/>
      <c r="L20" s="8"/>
      <c r="M20" s="8"/>
      <c r="N20" s="8"/>
    </row>
    <row r="21" spans="1:14">
      <c r="A21" s="631"/>
      <c r="B21" s="625" t="s">
        <v>15</v>
      </c>
      <c r="C21" s="919">
        <v>1.2500000000000001E-2</v>
      </c>
      <c r="D21" s="920"/>
      <c r="E21" s="921"/>
      <c r="F21" s="638"/>
      <c r="G21" s="8"/>
      <c r="H21" s="8"/>
      <c r="I21" s="8"/>
      <c r="J21" s="8"/>
      <c r="K21" s="8"/>
      <c r="L21" s="8"/>
      <c r="M21" s="8"/>
      <c r="N21" s="8"/>
    </row>
    <row r="22" spans="1:14">
      <c r="A22" s="631"/>
      <c r="B22" s="634" t="s">
        <v>16</v>
      </c>
      <c r="C22" s="923">
        <v>1.2E-2</v>
      </c>
      <c r="D22" s="924"/>
      <c r="E22" s="925"/>
      <c r="F22" s="638"/>
      <c r="G22" s="8"/>
      <c r="H22" s="8"/>
      <c r="I22" s="8"/>
      <c r="J22" s="8"/>
      <c r="K22" s="8"/>
      <c r="L22" s="8"/>
      <c r="M22" s="8"/>
      <c r="N22" s="8"/>
    </row>
    <row r="23" spans="1:14">
      <c r="A23" s="631"/>
      <c r="B23" s="768" t="s">
        <v>122</v>
      </c>
      <c r="C23" s="769"/>
      <c r="D23" s="769"/>
      <c r="E23" s="770"/>
      <c r="F23" s="638"/>
      <c r="G23" s="8"/>
      <c r="H23" s="8"/>
      <c r="I23" s="8"/>
      <c r="J23" s="8"/>
      <c r="K23" s="8"/>
      <c r="L23" s="8"/>
      <c r="M23" s="8"/>
      <c r="N23" s="8"/>
    </row>
    <row r="24" spans="1:14">
      <c r="A24" s="631"/>
      <c r="B24" s="5"/>
      <c r="C24" s="8"/>
      <c r="D24" s="71"/>
      <c r="E24" s="8"/>
      <c r="F24" s="638"/>
      <c r="G24" s="8"/>
      <c r="H24" s="8"/>
      <c r="I24" s="8"/>
      <c r="J24" s="8"/>
      <c r="K24" s="8"/>
      <c r="L24" s="8"/>
      <c r="M24" s="8"/>
      <c r="N24" s="8"/>
    </row>
    <row r="25" spans="1:14">
      <c r="A25" s="631"/>
      <c r="B25" s="638"/>
      <c r="C25" s="638"/>
      <c r="D25" s="72"/>
      <c r="E25" s="638"/>
      <c r="F25" s="638"/>
      <c r="G25" s="8"/>
      <c r="H25" s="8"/>
      <c r="I25" s="8"/>
      <c r="J25" s="8"/>
      <c r="K25" s="8"/>
      <c r="L25" s="8"/>
      <c r="M25" s="8"/>
      <c r="N25" s="8"/>
    </row>
    <row r="26" spans="1:14">
      <c r="A26" s="631">
        <v>6</v>
      </c>
      <c r="B26" s="796" t="s">
        <v>312</v>
      </c>
      <c r="C26" s="797"/>
      <c r="D26" s="797"/>
      <c r="E26" s="766"/>
      <c r="F26" s="6"/>
      <c r="G26" s="6"/>
      <c r="H26" s="8"/>
      <c r="I26" s="6"/>
      <c r="J26" s="6"/>
      <c r="K26" s="5"/>
      <c r="L26" s="5"/>
      <c r="M26" s="5"/>
      <c r="N26" s="5"/>
    </row>
    <row r="27" spans="1:14">
      <c r="A27" s="631"/>
      <c r="B27" s="812" t="s">
        <v>19</v>
      </c>
      <c r="C27" s="813"/>
      <c r="D27" s="813"/>
      <c r="E27" s="842"/>
      <c r="F27" s="638"/>
      <c r="G27" s="5"/>
      <c r="H27" s="5"/>
      <c r="I27" s="5"/>
      <c r="J27" s="5"/>
      <c r="K27" s="5"/>
      <c r="L27" s="5"/>
      <c r="M27" s="5"/>
      <c r="N27" s="5"/>
    </row>
    <row r="28" spans="1:14">
      <c r="A28" s="631"/>
      <c r="B28" s="623" t="s">
        <v>20</v>
      </c>
      <c r="C28" s="622" t="s">
        <v>97</v>
      </c>
      <c r="D28" s="73" t="s">
        <v>98</v>
      </c>
      <c r="E28" s="622" t="s">
        <v>22</v>
      </c>
      <c r="F28" s="638"/>
      <c r="G28" s="5"/>
      <c r="H28" s="5"/>
      <c r="I28" s="5"/>
      <c r="J28" s="5"/>
      <c r="K28" s="5"/>
      <c r="L28" s="5"/>
      <c r="M28" s="5"/>
      <c r="N28" s="5"/>
    </row>
    <row r="29" spans="1:14">
      <c r="A29" s="631"/>
      <c r="B29" s="627" t="s">
        <v>23</v>
      </c>
      <c r="C29" s="10">
        <v>3973.5</v>
      </c>
      <c r="D29" s="140">
        <v>5188.76</v>
      </c>
      <c r="E29" s="140">
        <v>5929.05</v>
      </c>
      <c r="F29" s="638"/>
      <c r="G29" s="5"/>
      <c r="H29" s="5"/>
      <c r="I29" s="5"/>
      <c r="J29" s="5"/>
      <c r="K29" s="5"/>
      <c r="L29" s="5"/>
      <c r="M29" s="5"/>
      <c r="N29" s="5"/>
    </row>
    <row r="30" spans="1:14">
      <c r="A30" s="631"/>
      <c r="B30" s="627" t="s">
        <v>24</v>
      </c>
      <c r="C30" s="10">
        <v>1605.16</v>
      </c>
      <c r="D30" s="140">
        <v>1571.01</v>
      </c>
      <c r="E30" s="140">
        <v>1613.69</v>
      </c>
      <c r="F30" s="638"/>
      <c r="G30" s="5"/>
      <c r="H30" s="5"/>
      <c r="I30" s="5"/>
      <c r="J30" s="5"/>
      <c r="K30" s="5"/>
      <c r="L30" s="5"/>
      <c r="M30" s="5"/>
      <c r="N30" s="5"/>
    </row>
    <row r="31" spans="1:14">
      <c r="A31" s="631"/>
      <c r="B31" s="627" t="s">
        <v>25</v>
      </c>
      <c r="C31" s="10">
        <v>1200.3</v>
      </c>
      <c r="D31" s="140">
        <v>1200.3</v>
      </c>
      <c r="E31" s="140">
        <v>1200.3</v>
      </c>
      <c r="F31" s="638"/>
      <c r="G31" s="5"/>
      <c r="H31" s="5"/>
      <c r="I31" s="5"/>
      <c r="J31" s="5"/>
      <c r="K31" s="5"/>
      <c r="L31" s="5"/>
      <c r="M31" s="5"/>
      <c r="N31" s="5"/>
    </row>
    <row r="32" spans="1:14">
      <c r="A32" s="631"/>
      <c r="B32" s="627" t="s">
        <v>26</v>
      </c>
      <c r="C32" s="10">
        <v>4510.1499999999996</v>
      </c>
      <c r="D32" s="140">
        <v>6079.44</v>
      </c>
      <c r="E32" s="140">
        <v>7661.45</v>
      </c>
      <c r="F32" s="638"/>
      <c r="G32" s="5"/>
      <c r="H32" s="5"/>
      <c r="I32" s="5"/>
      <c r="J32" s="5"/>
      <c r="K32" s="5"/>
      <c r="L32" s="5"/>
      <c r="M32" s="5"/>
      <c r="N32" s="5"/>
    </row>
    <row r="33" spans="1:14">
      <c r="A33" s="631"/>
      <c r="B33" s="768" t="s">
        <v>122</v>
      </c>
      <c r="C33" s="769"/>
      <c r="D33" s="769"/>
      <c r="E33" s="770"/>
      <c r="F33" s="638"/>
      <c r="G33" s="5"/>
      <c r="H33" s="5"/>
      <c r="I33" s="5"/>
      <c r="J33" s="5"/>
      <c r="K33" s="5"/>
      <c r="L33" s="5"/>
      <c r="M33" s="5"/>
      <c r="N33" s="5"/>
    </row>
    <row r="34" spans="1:14">
      <c r="A34" s="631"/>
      <c r="B34" s="8"/>
      <c r="C34" s="638"/>
      <c r="D34" s="72"/>
      <c r="E34" s="638"/>
      <c r="F34" s="638"/>
      <c r="G34" s="5"/>
      <c r="H34" s="5"/>
      <c r="I34" s="5"/>
      <c r="J34" s="5"/>
      <c r="K34" s="5"/>
      <c r="L34" s="5"/>
      <c r="M34" s="5"/>
      <c r="N34" s="5"/>
    </row>
    <row r="35" spans="1:14">
      <c r="A35" s="631">
        <v>7</v>
      </c>
      <c r="B35" s="796" t="s">
        <v>27</v>
      </c>
      <c r="C35" s="797"/>
      <c r="D35" s="797"/>
      <c r="E35" s="766"/>
      <c r="F35" s="6"/>
      <c r="G35" s="6"/>
      <c r="H35" s="6"/>
      <c r="I35" s="6"/>
      <c r="J35" s="6"/>
      <c r="K35" s="5"/>
      <c r="L35" s="5"/>
      <c r="M35" s="5"/>
      <c r="N35" s="5"/>
    </row>
    <row r="36" spans="1:14">
      <c r="A36" s="631"/>
      <c r="B36" s="623" t="s">
        <v>28</v>
      </c>
      <c r="C36" s="825" t="s">
        <v>29</v>
      </c>
      <c r="D36" s="826"/>
      <c r="E36" s="827"/>
      <c r="F36" s="8"/>
      <c r="G36" s="5"/>
      <c r="H36" s="5"/>
      <c r="I36" s="5"/>
      <c r="J36" s="5"/>
      <c r="K36" s="5"/>
      <c r="L36" s="5"/>
      <c r="M36" s="5"/>
      <c r="N36" s="5"/>
    </row>
    <row r="37" spans="1:14">
      <c r="A37" s="631"/>
      <c r="B37" s="623" t="s">
        <v>30</v>
      </c>
      <c r="C37" s="825" t="s">
        <v>29</v>
      </c>
      <c r="D37" s="826"/>
      <c r="E37" s="827"/>
      <c r="F37" s="8"/>
      <c r="G37" s="5"/>
      <c r="H37" s="5"/>
      <c r="I37" s="5"/>
      <c r="J37" s="5"/>
      <c r="K37" s="5"/>
      <c r="L37" s="5"/>
      <c r="M37" s="5"/>
      <c r="N37" s="5"/>
    </row>
    <row r="38" spans="1:14" ht="39.6" customHeight="1">
      <c r="A38" s="631"/>
      <c r="B38" s="624" t="s">
        <v>31</v>
      </c>
      <c r="C38" s="825" t="s">
        <v>29</v>
      </c>
      <c r="D38" s="826"/>
      <c r="E38" s="827"/>
      <c r="F38" s="8"/>
      <c r="G38" s="5"/>
      <c r="H38" s="5"/>
      <c r="I38" s="5"/>
      <c r="J38" s="5"/>
      <c r="K38" s="5"/>
      <c r="L38" s="5"/>
      <c r="M38" s="5"/>
      <c r="N38" s="5"/>
    </row>
    <row r="39" spans="1:14">
      <c r="A39" s="631"/>
      <c r="B39" s="768" t="s">
        <v>112</v>
      </c>
      <c r="C39" s="769"/>
      <c r="D39" s="769"/>
      <c r="E39" s="770"/>
      <c r="F39" s="8"/>
      <c r="G39" s="5"/>
      <c r="H39" s="5"/>
      <c r="I39" s="5"/>
      <c r="J39" s="5"/>
      <c r="K39" s="5"/>
      <c r="L39" s="5"/>
      <c r="M39" s="5"/>
      <c r="N39" s="5"/>
    </row>
    <row r="40" spans="1:14">
      <c r="A40" s="631"/>
      <c r="B40" s="5"/>
      <c r="C40" s="8"/>
      <c r="D40" s="71"/>
      <c r="E40" s="8"/>
      <c r="F40" s="8"/>
      <c r="G40" s="5"/>
      <c r="H40" s="5"/>
      <c r="I40" s="5"/>
      <c r="J40" s="5"/>
      <c r="K40" s="5"/>
      <c r="L40" s="5"/>
      <c r="M40" s="5"/>
      <c r="N40" s="5"/>
    </row>
    <row r="41" spans="1:14">
      <c r="A41" s="631"/>
      <c r="B41" s="638"/>
      <c r="C41" s="8"/>
      <c r="D41" s="71"/>
      <c r="E41" s="8"/>
      <c r="F41" s="8"/>
      <c r="G41" s="5"/>
      <c r="H41" s="5"/>
      <c r="I41" s="5"/>
      <c r="J41" s="5"/>
      <c r="K41" s="5"/>
      <c r="L41" s="5"/>
      <c r="M41" s="5"/>
      <c r="N41" s="5"/>
    </row>
    <row r="42" spans="1:14">
      <c r="A42" s="631">
        <v>8</v>
      </c>
      <c r="B42" s="796" t="s">
        <v>310</v>
      </c>
      <c r="C42" s="797"/>
      <c r="D42" s="797"/>
      <c r="E42" s="766"/>
      <c r="F42" s="6"/>
      <c r="G42" s="6"/>
      <c r="H42" s="6"/>
      <c r="I42" s="6"/>
      <c r="J42" s="6"/>
      <c r="K42" s="5"/>
      <c r="L42" s="5"/>
      <c r="M42" s="5"/>
      <c r="N42" s="5"/>
    </row>
    <row r="43" spans="1:14" ht="15">
      <c r="A43" s="631"/>
      <c r="B43" s="623" t="s">
        <v>33</v>
      </c>
      <c r="C43" s="825" t="s">
        <v>123</v>
      </c>
      <c r="D43" s="826"/>
      <c r="E43" s="827"/>
      <c r="F43" s="82"/>
      <c r="G43" s="5"/>
      <c r="H43" s="5"/>
      <c r="I43" s="5"/>
      <c r="J43" s="5"/>
      <c r="K43" s="5"/>
      <c r="L43" s="5"/>
      <c r="M43" s="5"/>
      <c r="N43" s="5"/>
    </row>
    <row r="44" spans="1:14">
      <c r="A44" s="631"/>
      <c r="B44" s="623" t="s">
        <v>30</v>
      </c>
      <c r="C44" s="825" t="s">
        <v>414</v>
      </c>
      <c r="D44" s="826"/>
      <c r="E44" s="827"/>
      <c r="F44" s="8"/>
      <c r="G44" s="5"/>
      <c r="H44" s="5"/>
      <c r="I44" s="5"/>
      <c r="J44" s="5"/>
      <c r="K44" s="5"/>
      <c r="L44" s="5"/>
      <c r="M44" s="5"/>
      <c r="N44" s="5"/>
    </row>
    <row r="45" spans="1:14">
      <c r="A45" s="631"/>
      <c r="B45" s="623" t="s">
        <v>31</v>
      </c>
      <c r="C45" s="825" t="s">
        <v>413</v>
      </c>
      <c r="D45" s="826"/>
      <c r="E45" s="827"/>
      <c r="F45" s="8"/>
      <c r="G45" s="5"/>
      <c r="H45" s="5"/>
      <c r="I45" s="5"/>
      <c r="J45" s="5"/>
      <c r="K45" s="5"/>
      <c r="L45" s="5"/>
      <c r="M45" s="5"/>
      <c r="N45" s="5"/>
    </row>
    <row r="46" spans="1:14">
      <c r="A46" s="631"/>
      <c r="B46" s="768" t="s">
        <v>131</v>
      </c>
      <c r="C46" s="769"/>
      <c r="D46" s="769"/>
      <c r="E46" s="770"/>
      <c r="F46" s="8"/>
      <c r="G46" s="5"/>
      <c r="H46" s="5"/>
      <c r="I46" s="5"/>
      <c r="J46" s="5"/>
      <c r="K46" s="5"/>
      <c r="L46" s="5"/>
      <c r="M46" s="5"/>
      <c r="N46" s="5"/>
    </row>
    <row r="47" spans="1:14">
      <c r="A47" s="639"/>
      <c r="B47" s="5"/>
      <c r="C47" s="5"/>
      <c r="D47" s="75"/>
      <c r="E47" s="8"/>
      <c r="F47" s="5"/>
      <c r="G47" s="5"/>
      <c r="H47" s="5"/>
      <c r="I47" s="5"/>
      <c r="J47" s="5"/>
      <c r="K47" s="5"/>
      <c r="L47" s="5"/>
      <c r="M47" s="5"/>
      <c r="N47" s="5"/>
    </row>
    <row r="48" spans="1:14">
      <c r="A48" s="11">
        <v>9</v>
      </c>
      <c r="B48" s="796" t="s">
        <v>311</v>
      </c>
      <c r="C48" s="797"/>
      <c r="D48" s="797"/>
      <c r="E48" s="766"/>
      <c r="F48" s="12"/>
      <c r="G48" s="6"/>
      <c r="H48" s="6"/>
      <c r="I48" s="6"/>
      <c r="J48" s="5"/>
      <c r="K48" s="5"/>
      <c r="L48" s="5"/>
      <c r="M48" s="5"/>
      <c r="N48" s="5"/>
    </row>
    <row r="49" spans="1:14">
      <c r="A49" s="11"/>
      <c r="B49" s="636" t="s">
        <v>36</v>
      </c>
      <c r="C49" s="790" t="s">
        <v>37</v>
      </c>
      <c r="D49" s="791"/>
      <c r="E49" s="791"/>
      <c r="F49" s="792"/>
      <c r="G49" s="916" t="s">
        <v>38</v>
      </c>
      <c r="H49" s="917"/>
      <c r="I49" s="917"/>
      <c r="J49" s="918"/>
      <c r="K49" s="790" t="s">
        <v>92</v>
      </c>
      <c r="L49" s="791"/>
      <c r="M49" s="792"/>
      <c r="N49" s="5"/>
    </row>
    <row r="50" spans="1:14" ht="116.4" customHeight="1">
      <c r="A50" s="13"/>
      <c r="B50" s="632" t="s">
        <v>1265</v>
      </c>
      <c r="C50" s="913" t="s">
        <v>1266</v>
      </c>
      <c r="D50" s="914"/>
      <c r="E50" s="914"/>
      <c r="F50" s="915"/>
      <c r="G50" s="913" t="s">
        <v>1267</v>
      </c>
      <c r="H50" s="914"/>
      <c r="I50" s="914"/>
      <c r="J50" s="915"/>
      <c r="K50" s="881" t="s">
        <v>76</v>
      </c>
      <c r="L50" s="882"/>
      <c r="M50" s="883"/>
      <c r="N50" s="5"/>
    </row>
    <row r="51" spans="1:14">
      <c r="A51" s="14"/>
      <c r="B51" s="768"/>
      <c r="C51" s="769"/>
      <c r="D51" s="769"/>
      <c r="E51" s="770"/>
      <c r="F51" s="638"/>
      <c r="G51" s="638"/>
      <c r="H51" s="638"/>
      <c r="I51" s="5"/>
      <c r="J51" s="5"/>
      <c r="K51" s="5"/>
      <c r="L51" s="5"/>
      <c r="M51" s="5"/>
      <c r="N51" s="5"/>
    </row>
    <row r="52" spans="1:14">
      <c r="A52" s="15"/>
      <c r="B52" s="37"/>
      <c r="C52" s="619"/>
      <c r="D52" s="75"/>
      <c r="E52" s="619"/>
      <c r="F52" s="638"/>
      <c r="G52" s="638"/>
      <c r="H52" s="638"/>
      <c r="I52" s="638"/>
      <c r="J52" s="5"/>
      <c r="K52" s="5"/>
      <c r="L52" s="5"/>
      <c r="M52" s="5"/>
      <c r="N52" s="5"/>
    </row>
    <row r="53" spans="1:14" ht="14.4" customHeight="1">
      <c r="A53" s="11">
        <v>10</v>
      </c>
      <c r="B53" s="884" t="s">
        <v>311</v>
      </c>
      <c r="C53" s="885"/>
      <c r="D53" s="885"/>
      <c r="E53" s="885"/>
      <c r="F53" s="885"/>
      <c r="G53" s="885"/>
      <c r="H53" s="885"/>
      <c r="I53" s="885"/>
      <c r="J53" s="885"/>
      <c r="K53" s="5"/>
      <c r="L53" s="5"/>
      <c r="M53" s="5"/>
      <c r="N53" s="5"/>
    </row>
    <row r="54" spans="1:14" ht="28.8" customHeight="1">
      <c r="A54" s="13"/>
      <c r="B54" s="929" t="s">
        <v>41</v>
      </c>
      <c r="C54" s="869" t="s">
        <v>445</v>
      </c>
      <c r="D54" s="870"/>
      <c r="E54" s="870"/>
      <c r="F54" s="870"/>
      <c r="G54" s="870"/>
      <c r="H54" s="870"/>
      <c r="I54" s="870"/>
      <c r="J54" s="871"/>
      <c r="K54" s="1"/>
      <c r="L54" s="5"/>
      <c r="M54" s="5"/>
      <c r="N54" s="5"/>
    </row>
    <row r="55" spans="1:14" ht="28.2" customHeight="1">
      <c r="A55" s="13"/>
      <c r="B55" s="930"/>
      <c r="C55" s="872"/>
      <c r="D55" s="873"/>
      <c r="E55" s="873"/>
      <c r="F55" s="873"/>
      <c r="G55" s="873"/>
      <c r="H55" s="873"/>
      <c r="I55" s="873"/>
      <c r="J55" s="874"/>
      <c r="K55" s="1"/>
      <c r="L55" s="5"/>
      <c r="M55" s="5"/>
      <c r="N55" s="5"/>
    </row>
    <row r="56" spans="1:14" ht="72.599999999999994" customHeight="1">
      <c r="A56" s="11"/>
      <c r="B56" s="628" t="s">
        <v>42</v>
      </c>
      <c r="C56" s="875" t="s">
        <v>1268</v>
      </c>
      <c r="D56" s="876"/>
      <c r="E56" s="876"/>
      <c r="F56" s="876"/>
      <c r="G56" s="876"/>
      <c r="H56" s="876"/>
      <c r="I56" s="876"/>
      <c r="J56" s="877"/>
      <c r="K56" s="5"/>
      <c r="L56" s="5"/>
      <c r="M56" s="5"/>
      <c r="N56" s="5"/>
    </row>
    <row r="57" spans="1:14" ht="25.8" customHeight="1">
      <c r="A57" s="13"/>
      <c r="B57" s="16" t="s">
        <v>43</v>
      </c>
      <c r="C57" s="875" t="s">
        <v>44</v>
      </c>
      <c r="D57" s="876"/>
      <c r="E57" s="876"/>
      <c r="F57" s="876"/>
      <c r="G57" s="876"/>
      <c r="H57" s="876"/>
      <c r="I57" s="876"/>
      <c r="J57" s="877"/>
      <c r="K57" s="17"/>
      <c r="L57" s="5"/>
      <c r="M57" s="5"/>
      <c r="N57" s="5"/>
    </row>
    <row r="58" spans="1:14">
      <c r="A58" s="13"/>
      <c r="B58" s="768"/>
      <c r="C58" s="837"/>
      <c r="D58" s="837"/>
      <c r="E58" s="901"/>
      <c r="F58" s="5"/>
      <c r="G58" s="5"/>
      <c r="H58" s="5"/>
      <c r="I58" s="5"/>
      <c r="J58" s="5"/>
      <c r="K58" s="17"/>
      <c r="L58" s="5"/>
      <c r="M58" s="5"/>
      <c r="N58" s="5"/>
    </row>
    <row r="59" spans="1:14">
      <c r="A59" s="18" t="s">
        <v>45</v>
      </c>
      <c r="B59" s="902" t="s">
        <v>46</v>
      </c>
      <c r="C59" s="903"/>
      <c r="D59" s="903"/>
      <c r="E59" s="904"/>
      <c r="F59" s="38"/>
      <c r="G59" s="38"/>
      <c r="H59" s="38"/>
      <c r="I59" s="38"/>
      <c r="J59" s="38"/>
      <c r="K59" s="38"/>
      <c r="L59" s="38"/>
      <c r="M59" s="38"/>
      <c r="N59" s="38"/>
    </row>
    <row r="60" spans="1:14">
      <c r="A60" s="23"/>
      <c r="B60" s="24"/>
      <c r="C60" s="25"/>
      <c r="D60" s="76"/>
      <c r="E60" s="25"/>
      <c r="F60" s="25"/>
      <c r="G60" s="5"/>
      <c r="H60" s="5"/>
      <c r="I60" s="5"/>
      <c r="J60" s="5"/>
      <c r="K60" s="5"/>
      <c r="L60" s="5"/>
      <c r="M60" s="5"/>
      <c r="N60" s="5"/>
    </row>
    <row r="61" spans="1:14">
      <c r="A61" s="631">
        <v>11</v>
      </c>
      <c r="B61" s="2" t="s">
        <v>47</v>
      </c>
      <c r="C61" s="905" t="s">
        <v>134</v>
      </c>
      <c r="D61" s="906"/>
      <c r="E61" s="907"/>
      <c r="F61" s="6"/>
      <c r="G61" s="6"/>
      <c r="H61" s="26"/>
      <c r="I61" s="6"/>
      <c r="J61" s="6"/>
      <c r="K61" s="5"/>
      <c r="L61" s="5"/>
      <c r="M61" s="5"/>
      <c r="N61" s="5"/>
    </row>
    <row r="62" spans="1:14">
      <c r="A62" s="631">
        <v>12</v>
      </c>
      <c r="B62" s="6" t="s">
        <v>48</v>
      </c>
      <c r="C62" s="6"/>
      <c r="D62" s="77"/>
      <c r="E62" s="26"/>
      <c r="F62" s="26"/>
      <c r="G62" s="6"/>
      <c r="H62" s="6"/>
      <c r="I62" s="6"/>
      <c r="J62" s="6"/>
      <c r="K62" s="6"/>
      <c r="L62" s="6"/>
      <c r="M62" s="6"/>
      <c r="N62" s="6"/>
    </row>
    <row r="63" spans="1:14">
      <c r="A63" s="631"/>
      <c r="B63" s="623" t="s">
        <v>49</v>
      </c>
      <c r="C63" s="627" t="s">
        <v>174</v>
      </c>
      <c r="D63" s="72"/>
      <c r="E63" s="638"/>
      <c r="F63" s="27"/>
      <c r="G63" s="27"/>
      <c r="H63" s="638"/>
      <c r="I63" s="55"/>
      <c r="J63" s="638"/>
      <c r="K63" s="638"/>
      <c r="L63" s="638"/>
      <c r="M63" s="638"/>
      <c r="N63" s="638"/>
    </row>
    <row r="64" spans="1:14">
      <c r="A64" s="631"/>
      <c r="B64" s="638"/>
      <c r="C64" s="638"/>
      <c r="D64" s="115"/>
      <c r="E64" s="55"/>
      <c r="F64" s="638"/>
      <c r="G64" s="638"/>
      <c r="H64" s="638"/>
      <c r="I64" s="55"/>
      <c r="J64" s="638"/>
      <c r="K64" s="638"/>
      <c r="L64" s="638"/>
      <c r="M64" s="638"/>
      <c r="N64" s="638"/>
    </row>
    <row r="65" spans="1:14">
      <c r="A65" s="631"/>
      <c r="B65" s="800" t="s">
        <v>50</v>
      </c>
      <c r="C65" s="800" t="s">
        <v>175</v>
      </c>
      <c r="D65" s="908" t="s">
        <v>100</v>
      </c>
      <c r="E65" s="802" t="s">
        <v>96</v>
      </c>
      <c r="F65" s="790" t="s">
        <v>117</v>
      </c>
      <c r="G65" s="791"/>
      <c r="H65" s="792"/>
      <c r="I65" s="793" t="s">
        <v>52</v>
      </c>
      <c r="J65" s="794"/>
      <c r="K65" s="795"/>
      <c r="L65" s="793" t="s">
        <v>53</v>
      </c>
      <c r="M65" s="794"/>
      <c r="N65" s="795"/>
    </row>
    <row r="66" spans="1:14" ht="39.6">
      <c r="A66" s="639"/>
      <c r="B66" s="801"/>
      <c r="C66" s="801"/>
      <c r="D66" s="909"/>
      <c r="E66" s="803"/>
      <c r="F66" s="623" t="s">
        <v>54</v>
      </c>
      <c r="G66" s="623" t="s">
        <v>55</v>
      </c>
      <c r="H66" s="623" t="s">
        <v>56</v>
      </c>
      <c r="I66" s="623" t="s">
        <v>57</v>
      </c>
      <c r="J66" s="623" t="s">
        <v>55</v>
      </c>
      <c r="K66" s="623" t="s">
        <v>56</v>
      </c>
      <c r="L66" s="623" t="s">
        <v>57</v>
      </c>
      <c r="M66" s="623" t="s">
        <v>55</v>
      </c>
      <c r="N66" s="623" t="s">
        <v>56</v>
      </c>
    </row>
    <row r="67" spans="1:14">
      <c r="A67" s="639"/>
      <c r="B67" s="623" t="s">
        <v>58</v>
      </c>
      <c r="C67" s="130">
        <v>189.55</v>
      </c>
      <c r="D67" s="130">
        <v>244.05</v>
      </c>
      <c r="E67" s="629">
        <v>310.45</v>
      </c>
      <c r="F67" s="629">
        <v>361</v>
      </c>
      <c r="G67" s="629">
        <v>478.15</v>
      </c>
      <c r="H67" s="629">
        <v>170.65</v>
      </c>
      <c r="I67" s="629">
        <v>278.14999999999998</v>
      </c>
      <c r="J67" s="629">
        <v>494.5</v>
      </c>
      <c r="K67" s="629">
        <v>260.95</v>
      </c>
      <c r="L67" s="28">
        <v>367.4</v>
      </c>
      <c r="M67" s="28">
        <v>607.5</v>
      </c>
      <c r="N67" s="28">
        <v>275.2</v>
      </c>
    </row>
    <row r="68" spans="1:14" ht="26.4">
      <c r="A68" s="639"/>
      <c r="B68" s="623" t="s">
        <v>93</v>
      </c>
      <c r="C68" s="130">
        <v>60077.88</v>
      </c>
      <c r="D68" s="130">
        <v>61350.26</v>
      </c>
      <c r="E68" s="629">
        <v>57420.24</v>
      </c>
      <c r="F68" s="629">
        <v>58568.51</v>
      </c>
      <c r="G68" s="629">
        <v>62245.43</v>
      </c>
      <c r="H68" s="629">
        <v>52260.82</v>
      </c>
      <c r="I68" s="629">
        <v>58991.519999999997</v>
      </c>
      <c r="J68" s="629">
        <v>63583.07</v>
      </c>
      <c r="K68" s="629">
        <v>50921.22</v>
      </c>
      <c r="L68" s="28">
        <v>74014.55</v>
      </c>
      <c r="M68" s="28">
        <v>74245.17</v>
      </c>
      <c r="N68" s="28">
        <v>58793.08</v>
      </c>
    </row>
    <row r="69" spans="1:14">
      <c r="A69" s="639"/>
      <c r="B69" s="623" t="s">
        <v>313</v>
      </c>
      <c r="C69" s="926" t="s">
        <v>76</v>
      </c>
      <c r="D69" s="927"/>
      <c r="E69" s="927"/>
      <c r="F69" s="927"/>
      <c r="G69" s="927"/>
      <c r="H69" s="927"/>
      <c r="I69" s="927"/>
      <c r="J69" s="927"/>
      <c r="K69" s="927"/>
      <c r="L69" s="927"/>
      <c r="M69" s="927"/>
      <c r="N69" s="928"/>
    </row>
    <row r="70" spans="1:14">
      <c r="A70" s="639"/>
      <c r="B70" s="910" t="s">
        <v>318</v>
      </c>
      <c r="C70" s="911"/>
      <c r="D70" s="911"/>
      <c r="E70" s="911"/>
      <c r="F70" s="911"/>
      <c r="G70" s="911"/>
      <c r="H70" s="911"/>
      <c r="I70" s="911"/>
      <c r="J70" s="911"/>
      <c r="K70" s="911"/>
      <c r="L70" s="911"/>
      <c r="M70" s="911"/>
      <c r="N70" s="912"/>
    </row>
    <row r="71" spans="1:14">
      <c r="A71" s="639"/>
      <c r="B71" s="768" t="s">
        <v>60</v>
      </c>
      <c r="C71" s="769"/>
      <c r="D71" s="769"/>
      <c r="E71" s="769"/>
      <c r="F71" s="769"/>
      <c r="G71" s="769"/>
      <c r="H71" s="769"/>
      <c r="I71" s="769"/>
      <c r="J71" s="769"/>
      <c r="K71" s="769"/>
      <c r="L71" s="769"/>
      <c r="M71" s="769"/>
      <c r="N71" s="770"/>
    </row>
    <row r="72" spans="1:14">
      <c r="A72" s="1"/>
      <c r="B72" s="898" t="s">
        <v>61</v>
      </c>
      <c r="C72" s="899"/>
      <c r="D72" s="899"/>
      <c r="E72" s="899"/>
      <c r="F72" s="899"/>
      <c r="G72" s="899"/>
      <c r="H72" s="899"/>
      <c r="I72" s="899"/>
      <c r="J72" s="899"/>
      <c r="K72" s="899"/>
      <c r="L72" s="899"/>
      <c r="M72" s="899"/>
      <c r="N72" s="900"/>
    </row>
    <row r="73" spans="1:14">
      <c r="A73" s="639"/>
      <c r="B73" s="886" t="s">
        <v>110</v>
      </c>
      <c r="C73" s="887"/>
      <c r="D73" s="887"/>
      <c r="E73" s="887"/>
      <c r="F73" s="887"/>
      <c r="G73" s="887"/>
      <c r="H73" s="887"/>
      <c r="I73" s="887"/>
      <c r="J73" s="887"/>
      <c r="K73" s="887"/>
      <c r="L73" s="887"/>
      <c r="M73" s="887"/>
      <c r="N73" s="888"/>
    </row>
    <row r="74" spans="1:14">
      <c r="A74" s="639"/>
      <c r="B74" s="886" t="s">
        <v>62</v>
      </c>
      <c r="C74" s="887"/>
      <c r="D74" s="887"/>
      <c r="E74" s="887"/>
      <c r="F74" s="887"/>
      <c r="G74" s="887"/>
      <c r="H74" s="887"/>
      <c r="I74" s="887"/>
      <c r="J74" s="887"/>
      <c r="K74" s="887"/>
      <c r="L74" s="887"/>
      <c r="M74" s="887"/>
      <c r="N74" s="888"/>
    </row>
    <row r="75" spans="1:14">
      <c r="A75" s="639"/>
      <c r="B75" s="30"/>
      <c r="C75" s="30"/>
      <c r="D75" s="78"/>
      <c r="E75" s="30"/>
      <c r="F75" s="30"/>
      <c r="G75" s="8"/>
      <c r="H75" s="8"/>
      <c r="I75" s="8"/>
      <c r="J75" s="8"/>
      <c r="K75" s="8"/>
      <c r="L75" s="8" t="s">
        <v>119</v>
      </c>
      <c r="M75" s="8"/>
      <c r="N75" s="8"/>
    </row>
    <row r="76" spans="1:14">
      <c r="A76" s="631">
        <v>13</v>
      </c>
      <c r="B76" s="796" t="s">
        <v>63</v>
      </c>
      <c r="C76" s="797"/>
      <c r="D76" s="797"/>
      <c r="E76" s="797"/>
      <c r="F76" s="797"/>
      <c r="G76" s="766"/>
      <c r="H76" s="6"/>
      <c r="I76" s="6"/>
      <c r="J76" s="6"/>
      <c r="K76" s="6"/>
      <c r="L76" s="6"/>
      <c r="M76" s="6"/>
      <c r="N76" s="6"/>
    </row>
    <row r="77" spans="1:14">
      <c r="A77" s="631"/>
      <c r="B77" s="5"/>
      <c r="C77" s="638"/>
      <c r="D77" s="72"/>
      <c r="E77" s="638"/>
      <c r="F77" s="638"/>
      <c r="G77" s="638"/>
      <c r="H77" s="638"/>
      <c r="I77" s="638"/>
      <c r="J77" s="638"/>
      <c r="K77" s="638"/>
      <c r="L77" s="638"/>
      <c r="M77" s="638"/>
      <c r="N77" s="638"/>
    </row>
    <row r="78" spans="1:14" ht="39.6">
      <c r="A78" s="639"/>
      <c r="B78" s="620" t="s">
        <v>64</v>
      </c>
      <c r="C78" s="622" t="s">
        <v>65</v>
      </c>
      <c r="D78" s="73" t="s">
        <v>342</v>
      </c>
      <c r="E78" s="622" t="s">
        <v>94</v>
      </c>
      <c r="F78" s="622" t="s">
        <v>67</v>
      </c>
      <c r="G78" s="622" t="s">
        <v>81</v>
      </c>
      <c r="H78" s="8"/>
      <c r="I78" s="8"/>
      <c r="J78" s="8"/>
      <c r="K78" s="8"/>
      <c r="L78" s="8"/>
      <c r="M78" s="8"/>
      <c r="N78" s="8"/>
    </row>
    <row r="79" spans="1:14" ht="26.4" customHeight="1">
      <c r="A79" s="639"/>
      <c r="B79" s="889" t="s">
        <v>440</v>
      </c>
      <c r="C79" s="2" t="s">
        <v>176</v>
      </c>
      <c r="D79" s="130">
        <v>8.42</v>
      </c>
      <c r="E79" s="130">
        <v>9.64</v>
      </c>
      <c r="F79" s="427">
        <v>13.09</v>
      </c>
      <c r="G79" s="33">
        <v>13.45</v>
      </c>
      <c r="H79" s="100"/>
      <c r="I79" s="32"/>
      <c r="J79" s="32"/>
      <c r="K79" s="32"/>
      <c r="L79" s="32"/>
      <c r="M79" s="32"/>
      <c r="N79" s="32"/>
    </row>
    <row r="80" spans="1:14">
      <c r="A80" s="639"/>
      <c r="B80" s="890"/>
      <c r="C80" s="2" t="s">
        <v>126</v>
      </c>
      <c r="D80" s="130"/>
      <c r="E80" s="130"/>
      <c r="F80" s="427"/>
      <c r="G80" s="33"/>
      <c r="H80" s="100"/>
      <c r="I80" s="32"/>
      <c r="J80" s="32"/>
      <c r="K80" s="32"/>
      <c r="L80" s="32"/>
      <c r="M80" s="32"/>
      <c r="N80" s="32"/>
    </row>
    <row r="81" spans="1:14">
      <c r="A81" s="639"/>
      <c r="B81" s="890"/>
      <c r="C81" s="10" t="s">
        <v>177</v>
      </c>
      <c r="D81" s="130">
        <v>144.13999999999999</v>
      </c>
      <c r="E81" s="130">
        <v>195.2243528002933</v>
      </c>
      <c r="F81" s="427">
        <v>400.37</v>
      </c>
      <c r="G81" s="33">
        <v>517.9</v>
      </c>
      <c r="H81" s="100"/>
      <c r="I81" s="32"/>
      <c r="J81" s="32"/>
      <c r="K81" s="32"/>
      <c r="L81" s="32"/>
      <c r="M81" s="32"/>
      <c r="N81" s="32"/>
    </row>
    <row r="82" spans="1:14">
      <c r="A82" s="639"/>
      <c r="B82" s="891"/>
      <c r="C82" s="2" t="s">
        <v>70</v>
      </c>
      <c r="D82" s="153">
        <v>144.13999999999999</v>
      </c>
      <c r="E82" s="153">
        <v>195.22</v>
      </c>
      <c r="F82" s="428">
        <v>400.37</v>
      </c>
      <c r="G82" s="60">
        <v>517.9</v>
      </c>
      <c r="H82" s="100"/>
      <c r="I82" s="32"/>
      <c r="J82" s="32"/>
      <c r="K82" s="32"/>
      <c r="L82" s="32"/>
      <c r="M82" s="32"/>
      <c r="N82" s="32"/>
    </row>
    <row r="83" spans="1:14" ht="26.4">
      <c r="A83" s="639"/>
      <c r="B83" s="889" t="s">
        <v>71</v>
      </c>
      <c r="C83" s="2" t="s">
        <v>176</v>
      </c>
      <c r="D83" s="130">
        <v>9.98</v>
      </c>
      <c r="E83" s="130">
        <f>F67/E79</f>
        <v>37.448132780082986</v>
      </c>
      <c r="F83" s="427">
        <f>I67/F79</f>
        <v>21.249045072574482</v>
      </c>
      <c r="G83" s="33">
        <f>L67/G79</f>
        <v>27.315985130111525</v>
      </c>
      <c r="H83" s="101"/>
      <c r="I83" s="32"/>
      <c r="J83" s="32"/>
      <c r="K83" s="32"/>
      <c r="L83" s="32"/>
      <c r="M83" s="32"/>
      <c r="N83" s="32"/>
    </row>
    <row r="84" spans="1:14">
      <c r="A84" s="639"/>
      <c r="B84" s="890"/>
      <c r="C84" s="2" t="s">
        <v>69</v>
      </c>
      <c r="D84" s="130"/>
      <c r="E84" s="130"/>
      <c r="F84" s="427"/>
      <c r="G84" s="33"/>
      <c r="H84" s="100"/>
      <c r="I84" s="32"/>
      <c r="J84" s="32"/>
      <c r="K84" s="32"/>
      <c r="L84" s="32"/>
      <c r="M84" s="32"/>
      <c r="N84" s="32"/>
    </row>
    <row r="85" spans="1:14">
      <c r="A85" s="639"/>
      <c r="B85" s="890"/>
      <c r="C85" s="10" t="s">
        <v>177</v>
      </c>
      <c r="D85" s="130">
        <v>173.67</v>
      </c>
      <c r="E85" s="130">
        <v>80.556945469369893</v>
      </c>
      <c r="F85" s="427">
        <f>23010.45/F81</f>
        <v>57.472962509678545</v>
      </c>
      <c r="G85" s="33">
        <f>30533.2/G81</f>
        <v>58.955782969685274</v>
      </c>
      <c r="H85" s="100"/>
      <c r="I85" s="32"/>
      <c r="J85" s="32"/>
      <c r="K85" s="32"/>
      <c r="L85" s="32"/>
      <c r="M85" s="32"/>
      <c r="N85" s="32"/>
    </row>
    <row r="86" spans="1:14">
      <c r="A86" s="639"/>
      <c r="B86" s="891"/>
      <c r="C86" s="2" t="s">
        <v>70</v>
      </c>
      <c r="D86" s="153">
        <v>173.67</v>
      </c>
      <c r="E86" s="153">
        <v>80.56</v>
      </c>
      <c r="F86" s="427">
        <v>57.47</v>
      </c>
      <c r="G86" s="33">
        <v>58.96</v>
      </c>
      <c r="H86" s="100"/>
      <c r="I86" s="32"/>
      <c r="J86" s="32"/>
      <c r="K86" s="32"/>
      <c r="L86" s="32"/>
      <c r="M86" s="32"/>
      <c r="N86" s="32"/>
    </row>
    <row r="87" spans="1:14" ht="26.4">
      <c r="A87" s="639"/>
      <c r="B87" s="889" t="s">
        <v>72</v>
      </c>
      <c r="C87" s="2" t="s">
        <v>176</v>
      </c>
      <c r="D87" s="130">
        <v>0.3271</v>
      </c>
      <c r="E87" s="130">
        <f>1156.88/5710.45</f>
        <v>0.20258998852980065</v>
      </c>
      <c r="F87" s="427">
        <v>21.580578427251524</v>
      </c>
      <c r="G87" s="33">
        <v>18.21</v>
      </c>
      <c r="H87" s="102"/>
      <c r="I87" s="32"/>
      <c r="J87" s="32"/>
      <c r="K87" s="32"/>
      <c r="L87" s="32"/>
      <c r="M87" s="32"/>
      <c r="N87" s="32"/>
    </row>
    <row r="88" spans="1:14">
      <c r="A88" s="639"/>
      <c r="B88" s="890"/>
      <c r="C88" s="2" t="s">
        <v>69</v>
      </c>
      <c r="D88" s="130"/>
      <c r="E88" s="130"/>
      <c r="F88" s="427"/>
      <c r="G88" s="33"/>
      <c r="H88" s="100"/>
      <c r="I88" s="32"/>
      <c r="J88" s="32"/>
      <c r="K88" s="32"/>
      <c r="L88" s="32"/>
      <c r="M88" s="32"/>
      <c r="N88" s="32"/>
    </row>
    <row r="89" spans="1:14">
      <c r="A89" s="639"/>
      <c r="B89" s="890"/>
      <c r="C89" s="10" t="s">
        <v>177</v>
      </c>
      <c r="D89" s="130">
        <v>8.5000000000000006E-2</v>
      </c>
      <c r="E89" s="130">
        <v>8.8701201884037104</v>
      </c>
      <c r="F89" s="429">
        <f>45101.92/167747.05</f>
        <v>0.26886863286120383</v>
      </c>
      <c r="G89" s="33">
        <f>58341.68/214690.34*100</f>
        <v>27.174804418307787</v>
      </c>
      <c r="H89" s="100"/>
      <c r="I89" s="32"/>
      <c r="J89" s="32"/>
      <c r="K89" s="32"/>
      <c r="L89" s="32"/>
      <c r="M89" s="32"/>
      <c r="N89" s="32"/>
    </row>
    <row r="90" spans="1:14">
      <c r="A90" s="639"/>
      <c r="B90" s="891"/>
      <c r="C90" s="2" t="s">
        <v>70</v>
      </c>
      <c r="D90" s="153">
        <v>8.5000000000000006E-2</v>
      </c>
      <c r="E90" s="153">
        <v>8.8700000000000001E-2</v>
      </c>
      <c r="F90" s="430">
        <v>0.26889999999999997</v>
      </c>
      <c r="G90" s="33">
        <f>58341.68/214690.34*100</f>
        <v>27.174804418307787</v>
      </c>
      <c r="H90" s="100"/>
      <c r="I90" s="32"/>
      <c r="J90" s="32"/>
      <c r="K90" s="32"/>
      <c r="L90" s="32"/>
      <c r="M90" s="32"/>
      <c r="N90" s="32"/>
    </row>
    <row r="91" spans="1:14" ht="26.4">
      <c r="A91" s="639"/>
      <c r="B91" s="889" t="s">
        <v>73</v>
      </c>
      <c r="C91" s="2" t="s">
        <v>176</v>
      </c>
      <c r="D91" s="130">
        <v>25.74</v>
      </c>
      <c r="E91" s="130">
        <f>(5710.45*100000)/12003000</f>
        <v>47.575189535949349</v>
      </c>
      <c r="F91" s="427">
        <v>60.649337665583602</v>
      </c>
      <c r="G91" s="33">
        <f>(1200.3+7661.45)/120.03</f>
        <v>73.829459301841212</v>
      </c>
      <c r="H91" s="101"/>
      <c r="I91" s="32"/>
      <c r="J91" s="32"/>
      <c r="K91" s="32"/>
      <c r="L91" s="32"/>
      <c r="M91" s="32"/>
      <c r="N91" s="32"/>
    </row>
    <row r="92" spans="1:14">
      <c r="A92" s="639"/>
      <c r="B92" s="890"/>
      <c r="C92" s="2" t="s">
        <v>69</v>
      </c>
      <c r="D92" s="130"/>
      <c r="E92" s="130"/>
      <c r="F92" s="431"/>
      <c r="G92" s="31"/>
      <c r="H92" s="100"/>
      <c r="I92" s="32"/>
      <c r="J92" s="32"/>
      <c r="K92" s="32"/>
      <c r="L92" s="32"/>
      <c r="M92" s="32"/>
      <c r="N92" s="32"/>
    </row>
    <row r="93" spans="1:14">
      <c r="A93" s="639"/>
      <c r="B93" s="890"/>
      <c r="C93" s="10" t="s">
        <v>177</v>
      </c>
      <c r="D93" s="130">
        <v>1695.8</v>
      </c>
      <c r="E93" s="130">
        <v>1505.3560949736132</v>
      </c>
      <c r="F93" s="427">
        <f>167747.05/112.65</f>
        <v>1489.0994229915666</v>
      </c>
      <c r="G93" s="33">
        <f>214690.34/112.65</f>
        <v>1905.8174877940523</v>
      </c>
      <c r="H93" s="100"/>
      <c r="I93" s="32"/>
      <c r="J93" s="32"/>
      <c r="K93" s="32"/>
      <c r="L93" s="32"/>
      <c r="M93" s="32"/>
      <c r="N93" s="32"/>
    </row>
    <row r="94" spans="1:14">
      <c r="A94" s="639"/>
      <c r="B94" s="891"/>
      <c r="C94" s="2" t="s">
        <v>70</v>
      </c>
      <c r="D94" s="153">
        <v>1695.8</v>
      </c>
      <c r="E94" s="153">
        <v>1503.36</v>
      </c>
      <c r="F94" s="428">
        <v>1489.1</v>
      </c>
      <c r="G94" s="33">
        <f>214690.34/112.65</f>
        <v>1905.8174877940523</v>
      </c>
      <c r="H94" s="100"/>
      <c r="I94" s="32"/>
      <c r="J94" s="32"/>
      <c r="K94" s="32"/>
      <c r="L94" s="32"/>
      <c r="M94" s="32"/>
      <c r="N94" s="32"/>
    </row>
    <row r="95" spans="1:14">
      <c r="A95" s="1"/>
      <c r="B95" s="777"/>
      <c r="C95" s="892"/>
      <c r="D95" s="892"/>
      <c r="E95" s="892"/>
      <c r="F95" s="892"/>
      <c r="G95" s="893"/>
      <c r="H95" s="1"/>
      <c r="I95" s="1"/>
      <c r="J95" s="1"/>
      <c r="K95" s="1"/>
      <c r="L95" s="1"/>
      <c r="M95" s="1"/>
      <c r="N95" s="1"/>
    </row>
    <row r="96" spans="1:14">
      <c r="A96" s="639"/>
      <c r="B96" s="780" t="s">
        <v>178</v>
      </c>
      <c r="C96" s="781"/>
      <c r="D96" s="781"/>
      <c r="E96" s="781"/>
      <c r="F96" s="781"/>
      <c r="G96" s="782"/>
      <c r="H96" s="32"/>
      <c r="I96" s="32"/>
      <c r="J96" s="32"/>
      <c r="K96" s="32"/>
      <c r="L96" s="32"/>
      <c r="M96" s="32"/>
      <c r="N96" s="32"/>
    </row>
    <row r="97" spans="1:14">
      <c r="A97" s="639"/>
      <c r="B97" s="894" t="s">
        <v>78</v>
      </c>
      <c r="C97" s="895"/>
      <c r="D97" s="895"/>
      <c r="E97" s="895"/>
      <c r="F97" s="895"/>
      <c r="G97" s="896"/>
      <c r="H97" s="32"/>
      <c r="I97" s="32"/>
      <c r="J97" s="32"/>
      <c r="K97" s="32"/>
      <c r="L97" s="32"/>
      <c r="M97" s="32"/>
      <c r="N97" s="32"/>
    </row>
    <row r="98" spans="1:14">
      <c r="A98" s="5"/>
      <c r="B98" s="5"/>
      <c r="C98" s="897"/>
      <c r="D98" s="897"/>
      <c r="E98" s="897"/>
      <c r="F98" s="897"/>
      <c r="G98" s="897"/>
      <c r="H98" s="32"/>
      <c r="I98" s="32"/>
      <c r="J98" s="5"/>
      <c r="K98" s="5"/>
      <c r="L98" s="5"/>
      <c r="M98" s="5"/>
      <c r="N98" s="5"/>
    </row>
    <row r="99" spans="1:14">
      <c r="A99" s="631">
        <v>14</v>
      </c>
      <c r="B99" s="36" t="s">
        <v>74</v>
      </c>
      <c r="C99" s="859" t="s">
        <v>40</v>
      </c>
      <c r="D99" s="860"/>
      <c r="E99" s="860"/>
      <c r="F99" s="860"/>
      <c r="G99" s="861"/>
      <c r="H99" s="5"/>
      <c r="I99" s="5"/>
      <c r="J99" s="5"/>
      <c r="K99" s="5"/>
      <c r="L99" s="5"/>
      <c r="M99" s="5"/>
      <c r="N99" s="5"/>
    </row>
    <row r="100" spans="1:14">
      <c r="A100" s="619"/>
      <c r="B100" s="5"/>
      <c r="C100" s="42"/>
      <c r="D100" s="81"/>
      <c r="E100" s="42"/>
      <c r="F100" s="42"/>
      <c r="G100" s="42"/>
      <c r="H100" s="5"/>
      <c r="I100" s="5"/>
      <c r="J100" s="5"/>
      <c r="K100" s="5"/>
      <c r="L100" s="5"/>
      <c r="M100" s="5"/>
      <c r="N100" s="5"/>
    </row>
    <row r="101" spans="1:14">
      <c r="A101" s="5"/>
      <c r="B101" s="879" t="s">
        <v>179</v>
      </c>
      <c r="C101" s="880"/>
      <c r="D101" s="880"/>
      <c r="E101" s="880"/>
      <c r="F101" s="880"/>
      <c r="G101" s="922"/>
      <c r="H101" s="137"/>
      <c r="I101" s="5"/>
      <c r="J101" s="5"/>
      <c r="K101" s="5"/>
      <c r="L101" s="5"/>
      <c r="M101" s="5"/>
      <c r="N101" s="5"/>
    </row>
    <row r="102" spans="1:14">
      <c r="B102" s="807" t="s">
        <v>864</v>
      </c>
      <c r="C102" s="807"/>
      <c r="D102" s="807"/>
      <c r="E102" s="807"/>
      <c r="F102" s="807"/>
      <c r="G102" s="807"/>
    </row>
  </sheetData>
  <mergeCells count="71">
    <mergeCell ref="B102:G102"/>
    <mergeCell ref="B101:G101"/>
    <mergeCell ref="B9:E9"/>
    <mergeCell ref="C11:E11"/>
    <mergeCell ref="B12:E12"/>
    <mergeCell ref="C14:E14"/>
    <mergeCell ref="C21:E21"/>
    <mergeCell ref="C22:E22"/>
    <mergeCell ref="B23:E23"/>
    <mergeCell ref="B26:E26"/>
    <mergeCell ref="B27:E27"/>
    <mergeCell ref="C69:N69"/>
    <mergeCell ref="B54:B55"/>
    <mergeCell ref="B33:E33"/>
    <mergeCell ref="B35:E35"/>
    <mergeCell ref="B42:E42"/>
    <mergeCell ref="A1:B1"/>
    <mergeCell ref="B17:E17"/>
    <mergeCell ref="C18:E18"/>
    <mergeCell ref="C19:E19"/>
    <mergeCell ref="C20:E20"/>
    <mergeCell ref="C3:E3"/>
    <mergeCell ref="C5:E5"/>
    <mergeCell ref="B6:E6"/>
    <mergeCell ref="C8:E8"/>
    <mergeCell ref="B15:E15"/>
    <mergeCell ref="C43:E43"/>
    <mergeCell ref="C44:E44"/>
    <mergeCell ref="C36:E36"/>
    <mergeCell ref="C37:E37"/>
    <mergeCell ref="C38:E38"/>
    <mergeCell ref="B39:E39"/>
    <mergeCell ref="C57:J57"/>
    <mergeCell ref="C54:J55"/>
    <mergeCell ref="C45:E45"/>
    <mergeCell ref="B46:E46"/>
    <mergeCell ref="B48:E48"/>
    <mergeCell ref="B51:E51"/>
    <mergeCell ref="C49:F49"/>
    <mergeCell ref="C50:F50"/>
    <mergeCell ref="C56:J56"/>
    <mergeCell ref="G50:J50"/>
    <mergeCell ref="G49:J49"/>
    <mergeCell ref="F65:H65"/>
    <mergeCell ref="I65:K65"/>
    <mergeCell ref="L65:N65"/>
    <mergeCell ref="B70:N70"/>
    <mergeCell ref="B71:N71"/>
    <mergeCell ref="B58:E58"/>
    <mergeCell ref="B59:E59"/>
    <mergeCell ref="C61:E61"/>
    <mergeCell ref="B65:B66"/>
    <mergeCell ref="C65:C66"/>
    <mergeCell ref="D65:D66"/>
    <mergeCell ref="E65:E66"/>
    <mergeCell ref="K49:M49"/>
    <mergeCell ref="K50:M50"/>
    <mergeCell ref="B53:J53"/>
    <mergeCell ref="C99:G99"/>
    <mergeCell ref="B73:N73"/>
    <mergeCell ref="B74:N74"/>
    <mergeCell ref="B76:G76"/>
    <mergeCell ref="B79:B82"/>
    <mergeCell ref="B83:B86"/>
    <mergeCell ref="B87:B90"/>
    <mergeCell ref="B95:G95"/>
    <mergeCell ref="B96:G96"/>
    <mergeCell ref="B97:G97"/>
    <mergeCell ref="C98:G98"/>
    <mergeCell ref="B91:B94"/>
    <mergeCell ref="B72:N72"/>
  </mergeCells>
  <pageMargins left="0" right="0" top="0.42499999999999999" bottom="0.75" header="0.10625" footer="0.3"/>
  <pageSetup paperSize="5" scale="80" orientation="landscape" horizontalDpi="1200" verticalDpi="1200" r:id="rId1"/>
  <rowBreaks count="2" manualBreakCount="2">
    <brk id="35" max="13" man="1"/>
    <brk id="63"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view="pageBreakPreview" topLeftCell="A92" zoomScaleNormal="100" zoomScaleSheetLayoutView="100" zoomScalePageLayoutView="50" workbookViewId="0">
      <selection activeCell="G16" sqref="G16"/>
    </sheetView>
  </sheetViews>
  <sheetFormatPr defaultColWidth="8.88671875" defaultRowHeight="13.2"/>
  <cols>
    <col min="1" max="1" width="8.88671875" style="5"/>
    <col min="2" max="2" width="40.88671875" style="5" customWidth="1"/>
    <col min="3" max="3" width="16.88671875" style="5" customWidth="1"/>
    <col min="4" max="4" width="17.5546875" style="5" customWidth="1"/>
    <col min="5" max="5" width="15.109375" style="5" customWidth="1"/>
    <col min="6" max="6" width="11.33203125" style="5" customWidth="1"/>
    <col min="7" max="7" width="10.88671875" style="5" customWidth="1"/>
    <col min="8" max="8" width="11.44140625" style="5" bestFit="1" customWidth="1"/>
    <col min="9" max="9" width="8.44140625" style="5" bestFit="1" customWidth="1"/>
    <col min="10" max="10" width="11.44140625" style="5" bestFit="1" customWidth="1"/>
    <col min="11" max="12" width="8.88671875" style="5"/>
    <col min="13" max="13" width="11.44140625" style="5" bestFit="1" customWidth="1"/>
    <col min="14" max="16384" width="8.88671875" style="5"/>
  </cols>
  <sheetData>
    <row r="1" spans="1:5">
      <c r="A1" s="804" t="s">
        <v>0</v>
      </c>
      <c r="B1" s="804"/>
      <c r="D1" s="1"/>
    </row>
    <row r="3" spans="1:5">
      <c r="A3" s="320" t="s">
        <v>1</v>
      </c>
      <c r="B3" s="2" t="s">
        <v>2</v>
      </c>
      <c r="C3" s="807" t="s">
        <v>180</v>
      </c>
      <c r="D3" s="807"/>
      <c r="E3" s="807"/>
    </row>
    <row r="4" spans="1:5">
      <c r="C4" s="311"/>
      <c r="D4" s="332"/>
      <c r="E4" s="311"/>
    </row>
    <row r="5" spans="1:5">
      <c r="A5" s="322">
        <v>1</v>
      </c>
      <c r="B5" s="2" t="s">
        <v>3</v>
      </c>
      <c r="C5" s="807" t="s">
        <v>120</v>
      </c>
      <c r="D5" s="807"/>
      <c r="E5" s="807"/>
    </row>
    <row r="6" spans="1:5">
      <c r="A6" s="316"/>
      <c r="B6" s="810" t="s">
        <v>5</v>
      </c>
      <c r="C6" s="810"/>
      <c r="D6" s="810"/>
      <c r="E6" s="810"/>
    </row>
    <row r="7" spans="1:5">
      <c r="A7" s="316"/>
      <c r="B7" s="6"/>
      <c r="D7" s="332"/>
    </row>
    <row r="8" spans="1:5">
      <c r="A8" s="309">
        <v>2</v>
      </c>
      <c r="B8" s="2" t="s">
        <v>6</v>
      </c>
      <c r="C8" s="807" t="s">
        <v>181</v>
      </c>
      <c r="D8" s="807"/>
      <c r="E8" s="807"/>
    </row>
    <row r="9" spans="1:5">
      <c r="A9" s="309"/>
      <c r="B9" s="810" t="s">
        <v>5</v>
      </c>
      <c r="C9" s="810"/>
      <c r="D9" s="810"/>
      <c r="E9" s="810"/>
    </row>
    <row r="10" spans="1:5">
      <c r="A10" s="316"/>
      <c r="B10" s="6"/>
      <c r="D10" s="332"/>
    </row>
    <row r="11" spans="1:5" ht="42.75" customHeight="1">
      <c r="A11" s="309">
        <v>3</v>
      </c>
      <c r="B11" s="2" t="s">
        <v>7</v>
      </c>
      <c r="C11" s="805" t="s">
        <v>332</v>
      </c>
      <c r="D11" s="805"/>
      <c r="E11" s="805"/>
    </row>
    <row r="12" spans="1:5">
      <c r="A12" s="309"/>
      <c r="B12" s="810" t="s">
        <v>5</v>
      </c>
      <c r="C12" s="810"/>
      <c r="D12" s="810"/>
      <c r="E12" s="810"/>
    </row>
    <row r="13" spans="1:5">
      <c r="A13" s="316"/>
      <c r="B13" s="6"/>
      <c r="D13" s="332"/>
    </row>
    <row r="14" spans="1:5">
      <c r="A14" s="309">
        <v>4</v>
      </c>
      <c r="B14" s="2" t="s">
        <v>9</v>
      </c>
      <c r="C14" s="807" t="s">
        <v>182</v>
      </c>
      <c r="D14" s="807"/>
      <c r="E14" s="807"/>
    </row>
    <row r="15" spans="1:5" ht="13.5" customHeight="1">
      <c r="A15" s="309"/>
      <c r="B15" s="810" t="s">
        <v>10</v>
      </c>
      <c r="C15" s="810"/>
      <c r="D15" s="810"/>
      <c r="E15" s="810"/>
    </row>
    <row r="16" spans="1:5">
      <c r="A16" s="316"/>
      <c r="D16" s="332"/>
    </row>
    <row r="17" spans="1:14">
      <c r="A17" s="309">
        <v>5</v>
      </c>
      <c r="B17" s="767" t="s">
        <v>308</v>
      </c>
      <c r="C17" s="800"/>
      <c r="D17" s="800"/>
      <c r="E17" s="800"/>
      <c r="F17" s="6"/>
      <c r="G17" s="6"/>
      <c r="H17" s="6"/>
      <c r="I17" s="6"/>
      <c r="J17" s="8"/>
      <c r="K17" s="8"/>
      <c r="L17" s="8"/>
      <c r="M17" s="8"/>
      <c r="N17" s="8"/>
    </row>
    <row r="18" spans="1:14">
      <c r="A18" s="309"/>
      <c r="B18" s="310" t="s">
        <v>12</v>
      </c>
      <c r="C18" s="835" t="s">
        <v>113</v>
      </c>
      <c r="D18" s="835"/>
      <c r="E18" s="835"/>
      <c r="F18" s="327"/>
      <c r="G18" s="8"/>
      <c r="H18" s="8"/>
      <c r="I18" s="8"/>
      <c r="J18" s="8"/>
      <c r="K18" s="8"/>
      <c r="L18" s="8"/>
      <c r="M18" s="8"/>
      <c r="N18" s="8"/>
    </row>
    <row r="19" spans="1:14" ht="42" customHeight="1">
      <c r="A19" s="309"/>
      <c r="B19" s="310" t="s">
        <v>277</v>
      </c>
      <c r="C19" s="835" t="s">
        <v>113</v>
      </c>
      <c r="D19" s="835"/>
      <c r="E19" s="835"/>
      <c r="F19" s="327"/>
      <c r="G19" s="8"/>
      <c r="I19" s="8"/>
      <c r="J19" s="8"/>
      <c r="K19" s="8"/>
      <c r="L19" s="8"/>
      <c r="M19" s="8"/>
      <c r="N19" s="8"/>
    </row>
    <row r="20" spans="1:14">
      <c r="A20" s="309"/>
      <c r="B20" s="310" t="s">
        <v>116</v>
      </c>
      <c r="C20" s="835" t="s">
        <v>113</v>
      </c>
      <c r="D20" s="835"/>
      <c r="E20" s="835"/>
      <c r="F20" s="327"/>
      <c r="G20" s="8"/>
      <c r="H20" s="8"/>
      <c r="I20" s="8"/>
      <c r="J20" s="8"/>
      <c r="K20" s="8"/>
      <c r="L20" s="8"/>
      <c r="M20" s="8"/>
      <c r="N20" s="8"/>
    </row>
    <row r="21" spans="1:14">
      <c r="A21" s="309"/>
      <c r="B21" s="310" t="s">
        <v>15</v>
      </c>
      <c r="C21" s="835" t="s">
        <v>113</v>
      </c>
      <c r="D21" s="835"/>
      <c r="E21" s="835"/>
      <c r="F21" s="327"/>
      <c r="G21" s="8"/>
      <c r="H21" s="8"/>
      <c r="I21" s="8"/>
      <c r="J21" s="8"/>
      <c r="K21" s="8"/>
      <c r="L21" s="8"/>
      <c r="M21" s="8"/>
      <c r="N21" s="8"/>
    </row>
    <row r="22" spans="1:14" ht="13.2" customHeight="1">
      <c r="A22" s="309"/>
      <c r="B22" s="9" t="s">
        <v>16</v>
      </c>
      <c r="C22" s="835" t="s">
        <v>113</v>
      </c>
      <c r="D22" s="835"/>
      <c r="E22" s="835"/>
      <c r="F22" s="327"/>
      <c r="G22" s="8"/>
      <c r="H22" s="8"/>
      <c r="I22" s="8"/>
      <c r="J22" s="8"/>
      <c r="K22" s="8"/>
      <c r="L22" s="8"/>
      <c r="M22" s="8"/>
      <c r="N22" s="8"/>
    </row>
    <row r="23" spans="1:14">
      <c r="A23" s="316"/>
      <c r="C23" s="8"/>
      <c r="D23" s="8"/>
      <c r="E23" s="8"/>
      <c r="F23" s="327"/>
      <c r="G23" s="8"/>
      <c r="H23" s="8"/>
      <c r="I23" s="8"/>
      <c r="J23" s="8"/>
      <c r="K23" s="8"/>
      <c r="L23" s="8"/>
      <c r="M23" s="8"/>
      <c r="N23" s="8"/>
    </row>
    <row r="24" spans="1:14">
      <c r="A24" s="316"/>
      <c r="B24" s="327"/>
      <c r="C24" s="327"/>
      <c r="D24" s="327"/>
      <c r="E24" s="327"/>
      <c r="F24" s="327"/>
      <c r="G24" s="8"/>
      <c r="H24" s="8"/>
      <c r="I24" s="8"/>
      <c r="J24" s="8"/>
      <c r="K24" s="8"/>
      <c r="L24" s="8"/>
      <c r="M24" s="8"/>
      <c r="N24" s="8"/>
    </row>
    <row r="25" spans="1:14">
      <c r="A25" s="309">
        <v>6</v>
      </c>
      <c r="B25" s="767" t="s">
        <v>312</v>
      </c>
      <c r="C25" s="767"/>
      <c r="D25" s="767"/>
      <c r="E25" s="767"/>
      <c r="F25" s="6"/>
      <c r="G25" s="6"/>
      <c r="H25" s="8"/>
      <c r="I25" s="6"/>
      <c r="J25" s="6"/>
    </row>
    <row r="26" spans="1:14">
      <c r="A26" s="309"/>
      <c r="B26" s="812" t="s">
        <v>19</v>
      </c>
      <c r="C26" s="813"/>
      <c r="D26" s="813"/>
      <c r="E26" s="842"/>
      <c r="F26" s="327"/>
    </row>
    <row r="27" spans="1:14" ht="26.4">
      <c r="A27" s="309"/>
      <c r="B27" s="303" t="s">
        <v>20</v>
      </c>
      <c r="C27" s="309" t="s">
        <v>97</v>
      </c>
      <c r="D27" s="309" t="s">
        <v>98</v>
      </c>
      <c r="E27" s="309" t="s">
        <v>922</v>
      </c>
      <c r="F27" s="327"/>
    </row>
    <row r="28" spans="1:14" ht="12.75" customHeight="1">
      <c r="A28" s="309"/>
      <c r="B28" s="306" t="s">
        <v>23</v>
      </c>
      <c r="C28" s="74">
        <v>20160.64</v>
      </c>
      <c r="D28" s="10">
        <v>25540.73</v>
      </c>
      <c r="E28" s="10">
        <v>18989.669999999998</v>
      </c>
      <c r="F28" s="327"/>
    </row>
    <row r="29" spans="1:14">
      <c r="A29" s="309"/>
      <c r="B29" s="306" t="s">
        <v>24</v>
      </c>
      <c r="C29" s="74">
        <v>2802.5</v>
      </c>
      <c r="D29" s="10">
        <v>2442.1799999999998</v>
      </c>
      <c r="E29" s="10">
        <v>1749.63</v>
      </c>
      <c r="F29" s="327"/>
    </row>
    <row r="30" spans="1:14">
      <c r="A30" s="309"/>
      <c r="B30" s="306" t="s">
        <v>25</v>
      </c>
      <c r="C30" s="74">
        <v>1056.1199999999999</v>
      </c>
      <c r="D30" s="10">
        <v>1056.1199999999999</v>
      </c>
      <c r="E30" s="10">
        <v>1056.1199999999999</v>
      </c>
      <c r="F30" s="327"/>
    </row>
    <row r="31" spans="1:14">
      <c r="A31" s="309"/>
      <c r="B31" s="306" t="s">
        <v>26</v>
      </c>
      <c r="C31" s="113">
        <v>5221.92</v>
      </c>
      <c r="D31" s="10">
        <v>7664.1</v>
      </c>
      <c r="E31" s="10">
        <v>9425.08</v>
      </c>
      <c r="F31" s="327"/>
    </row>
    <row r="32" spans="1:14">
      <c r="A32" s="316"/>
      <c r="B32" s="8"/>
      <c r="C32" s="327"/>
      <c r="D32" s="327"/>
      <c r="E32" s="327"/>
      <c r="F32" s="327"/>
    </row>
    <row r="33" spans="1:10" ht="27" customHeight="1">
      <c r="A33" s="309">
        <v>7</v>
      </c>
      <c r="B33" s="766" t="s">
        <v>27</v>
      </c>
      <c r="C33" s="767"/>
      <c r="D33" s="767"/>
      <c r="E33" s="767"/>
      <c r="F33" s="6"/>
      <c r="G33" s="6"/>
      <c r="H33" s="6"/>
      <c r="I33" s="6"/>
      <c r="J33" s="6"/>
    </row>
    <row r="34" spans="1:10">
      <c r="A34" s="309"/>
      <c r="B34" s="304" t="s">
        <v>28</v>
      </c>
      <c r="C34" s="799" t="s">
        <v>87</v>
      </c>
      <c r="D34" s="799"/>
      <c r="E34" s="799"/>
      <c r="F34" s="8"/>
    </row>
    <row r="35" spans="1:10" ht="14.25" customHeight="1">
      <c r="A35" s="309"/>
      <c r="B35" s="304" t="s">
        <v>30</v>
      </c>
      <c r="C35" s="799" t="s">
        <v>87</v>
      </c>
      <c r="D35" s="799"/>
      <c r="E35" s="799"/>
      <c r="F35" s="8"/>
    </row>
    <row r="36" spans="1:10" ht="16.5" customHeight="1">
      <c r="A36" s="309"/>
      <c r="B36" s="304" t="s">
        <v>31</v>
      </c>
      <c r="C36" s="799" t="s">
        <v>87</v>
      </c>
      <c r="D36" s="799"/>
      <c r="E36" s="799"/>
      <c r="F36" s="8"/>
    </row>
    <row r="37" spans="1:10">
      <c r="A37" s="316"/>
      <c r="B37" s="327"/>
      <c r="C37" s="8"/>
      <c r="D37" s="8"/>
      <c r="E37" s="8"/>
      <c r="F37" s="8"/>
    </row>
    <row r="38" spans="1:10" ht="12.75" customHeight="1">
      <c r="A38" s="309">
        <v>8</v>
      </c>
      <c r="B38" s="767" t="s">
        <v>310</v>
      </c>
      <c r="C38" s="767"/>
      <c r="D38" s="767"/>
      <c r="E38" s="767"/>
      <c r="F38" s="767"/>
      <c r="G38" s="767"/>
      <c r="H38" s="767"/>
      <c r="I38" s="6"/>
      <c r="J38" s="6"/>
    </row>
    <row r="39" spans="1:10" ht="18" customHeight="1">
      <c r="A39" s="309"/>
      <c r="B39" s="303" t="s">
        <v>33</v>
      </c>
      <c r="C39" s="762" t="s">
        <v>183</v>
      </c>
      <c r="D39" s="762"/>
      <c r="E39" s="762"/>
      <c r="F39" s="762"/>
      <c r="G39" s="762"/>
      <c r="H39" s="762"/>
    </row>
    <row r="40" spans="1:10" ht="71.25" customHeight="1">
      <c r="A40" s="309"/>
      <c r="B40" s="303" t="s">
        <v>30</v>
      </c>
      <c r="C40" s="762" t="s">
        <v>428</v>
      </c>
      <c r="D40" s="762"/>
      <c r="E40" s="762"/>
      <c r="F40" s="762"/>
      <c r="G40" s="762"/>
      <c r="H40" s="762"/>
    </row>
    <row r="41" spans="1:10">
      <c r="A41" s="309"/>
      <c r="B41" s="303" t="s">
        <v>31</v>
      </c>
      <c r="C41" s="762" t="s">
        <v>923</v>
      </c>
      <c r="D41" s="762"/>
      <c r="E41" s="762"/>
      <c r="F41" s="762"/>
      <c r="G41" s="762"/>
      <c r="H41" s="762"/>
    </row>
    <row r="42" spans="1:10">
      <c r="A42" s="309"/>
      <c r="B42" s="940" t="s">
        <v>34</v>
      </c>
      <c r="C42" s="837"/>
      <c r="D42" s="837"/>
      <c r="E42" s="838"/>
      <c r="F42" s="8"/>
    </row>
    <row r="43" spans="1:10">
      <c r="A43" s="331"/>
      <c r="D43" s="311"/>
      <c r="E43" s="8"/>
    </row>
    <row r="44" spans="1:10" ht="12.75" customHeight="1">
      <c r="A44" s="309">
        <v>9</v>
      </c>
      <c r="B44" s="767" t="s">
        <v>311</v>
      </c>
      <c r="C44" s="767"/>
      <c r="D44" s="767"/>
      <c r="E44" s="767"/>
      <c r="F44" s="767"/>
      <c r="G44" s="767"/>
      <c r="H44" s="767"/>
      <c r="I44" s="767"/>
    </row>
    <row r="45" spans="1:10" ht="89.25" customHeight="1">
      <c r="A45" s="309"/>
      <c r="B45" s="320" t="s">
        <v>36</v>
      </c>
      <c r="C45" s="933" t="s">
        <v>37</v>
      </c>
      <c r="D45" s="933"/>
      <c r="E45" s="935" t="s">
        <v>38</v>
      </c>
      <c r="F45" s="935"/>
      <c r="G45" s="935"/>
      <c r="H45" s="933" t="s">
        <v>92</v>
      </c>
      <c r="I45" s="933"/>
    </row>
    <row r="46" spans="1:10" ht="135" customHeight="1">
      <c r="A46" s="309"/>
      <c r="B46" s="317" t="s">
        <v>184</v>
      </c>
      <c r="C46" s="807" t="s">
        <v>447</v>
      </c>
      <c r="D46" s="807"/>
      <c r="E46" s="807" t="s">
        <v>448</v>
      </c>
      <c r="F46" s="807"/>
      <c r="G46" s="807"/>
      <c r="H46" s="934" t="s">
        <v>76</v>
      </c>
      <c r="I46" s="934"/>
    </row>
    <row r="47" spans="1:10" ht="12.75" customHeight="1">
      <c r="A47" s="123"/>
      <c r="B47" s="810"/>
      <c r="C47" s="810"/>
      <c r="D47" s="810"/>
      <c r="E47" s="810"/>
      <c r="F47" s="810"/>
      <c r="G47" s="810"/>
      <c r="H47" s="810"/>
      <c r="I47" s="810"/>
    </row>
    <row r="48" spans="1:10">
      <c r="A48" s="19"/>
      <c r="B48" s="37"/>
      <c r="C48" s="311"/>
      <c r="D48" s="311"/>
      <c r="E48" s="311"/>
      <c r="F48" s="327"/>
      <c r="G48" s="327"/>
      <c r="H48" s="327"/>
      <c r="I48" s="327"/>
    </row>
    <row r="49" spans="1:14" ht="12.75" customHeight="1">
      <c r="A49" s="309">
        <v>10</v>
      </c>
      <c r="B49" s="931" t="s">
        <v>311</v>
      </c>
      <c r="C49" s="932"/>
      <c r="D49" s="932"/>
      <c r="E49" s="932"/>
      <c r="F49" s="932"/>
      <c r="G49" s="932"/>
      <c r="H49" s="932"/>
      <c r="I49" s="932"/>
    </row>
    <row r="50" spans="1:14" ht="12.75" customHeight="1">
      <c r="A50" s="309"/>
      <c r="B50" s="939" t="s">
        <v>41</v>
      </c>
      <c r="C50" s="772" t="s">
        <v>185</v>
      </c>
      <c r="D50" s="772"/>
      <c r="E50" s="772"/>
      <c r="F50" s="772"/>
      <c r="G50" s="772"/>
      <c r="H50" s="772"/>
      <c r="I50" s="772"/>
      <c r="K50" s="1"/>
    </row>
    <row r="51" spans="1:14" ht="33.75" customHeight="1">
      <c r="A51" s="309"/>
      <c r="B51" s="939"/>
      <c r="C51" s="772"/>
      <c r="D51" s="772"/>
      <c r="E51" s="772"/>
      <c r="F51" s="772"/>
      <c r="G51" s="772"/>
      <c r="H51" s="772"/>
      <c r="I51" s="772"/>
      <c r="K51" s="1"/>
    </row>
    <row r="52" spans="1:14" ht="53.25" customHeight="1">
      <c r="A52" s="309"/>
      <c r="B52" s="314" t="s">
        <v>42</v>
      </c>
      <c r="C52" s="764" t="s">
        <v>446</v>
      </c>
      <c r="D52" s="764"/>
      <c r="E52" s="764"/>
      <c r="F52" s="764"/>
      <c r="G52" s="764"/>
      <c r="H52" s="764"/>
      <c r="I52" s="764"/>
    </row>
    <row r="53" spans="1:14">
      <c r="A53" s="309"/>
      <c r="B53" s="314" t="s">
        <v>43</v>
      </c>
      <c r="C53" s="854" t="s">
        <v>44</v>
      </c>
      <c r="D53" s="854"/>
      <c r="E53" s="854"/>
      <c r="F53" s="854"/>
      <c r="G53" s="854"/>
      <c r="H53" s="854"/>
      <c r="I53" s="854"/>
      <c r="K53" s="17"/>
    </row>
    <row r="54" spans="1:14" ht="29.25" customHeight="1">
      <c r="A54" s="309"/>
      <c r="B54" s="810" t="s">
        <v>451</v>
      </c>
      <c r="C54" s="810"/>
      <c r="D54" s="810"/>
      <c r="E54" s="810"/>
      <c r="F54" s="810"/>
      <c r="G54" s="810"/>
      <c r="H54" s="810"/>
      <c r="I54" s="810"/>
      <c r="K54" s="17"/>
    </row>
    <row r="55" spans="1:14" s="38" customFormat="1">
      <c r="A55" s="36" t="s">
        <v>45</v>
      </c>
      <c r="B55" s="858" t="s">
        <v>46</v>
      </c>
      <c r="C55" s="858"/>
      <c r="D55" s="858"/>
      <c r="E55" s="858"/>
      <c r="F55" s="858"/>
      <c r="G55" s="858"/>
      <c r="H55" s="858"/>
      <c r="I55" s="858"/>
    </row>
    <row r="56" spans="1:14">
      <c r="A56" s="23"/>
      <c r="B56" s="157"/>
      <c r="C56" s="32"/>
      <c r="D56" s="32"/>
      <c r="E56" s="32"/>
      <c r="F56" s="32"/>
    </row>
    <row r="57" spans="1:14">
      <c r="A57" s="309">
        <v>11</v>
      </c>
      <c r="B57" s="2" t="s">
        <v>47</v>
      </c>
      <c r="C57" s="799" t="s">
        <v>271</v>
      </c>
      <c r="D57" s="799"/>
      <c r="E57" s="799"/>
      <c r="F57" s="6"/>
      <c r="G57" s="6"/>
      <c r="H57" s="26"/>
      <c r="I57" s="6"/>
      <c r="J57" s="6"/>
    </row>
    <row r="58" spans="1:14">
      <c r="A58" s="316"/>
      <c r="B58" s="327"/>
      <c r="C58" s="327"/>
      <c r="D58" s="327"/>
      <c r="E58" s="327"/>
      <c r="F58" s="327"/>
      <c r="G58" s="327"/>
      <c r="H58" s="27"/>
      <c r="I58" s="27"/>
      <c r="J58" s="327"/>
    </row>
    <row r="59" spans="1:14">
      <c r="A59" s="309">
        <v>12</v>
      </c>
      <c r="B59" s="6" t="s">
        <v>48</v>
      </c>
      <c r="C59" s="6"/>
      <c r="D59" s="6"/>
      <c r="E59" s="26"/>
      <c r="F59" s="26"/>
      <c r="G59" s="6"/>
      <c r="H59" s="6"/>
      <c r="I59" s="6"/>
      <c r="J59" s="6"/>
      <c r="K59" s="6"/>
      <c r="L59" s="6"/>
      <c r="M59" s="6"/>
      <c r="N59" s="6"/>
    </row>
    <row r="60" spans="1:14">
      <c r="A60" s="309"/>
      <c r="B60" s="6"/>
      <c r="C60" s="6"/>
      <c r="D60" s="6"/>
      <c r="E60" s="26"/>
      <c r="F60" s="26"/>
      <c r="G60" s="26"/>
      <c r="H60" s="6"/>
      <c r="I60" s="6"/>
      <c r="J60" s="6"/>
      <c r="K60" s="6"/>
      <c r="L60" s="6"/>
      <c r="M60" s="6"/>
      <c r="N60" s="6"/>
    </row>
    <row r="61" spans="1:14">
      <c r="A61" s="309"/>
      <c r="B61" s="304" t="s">
        <v>186</v>
      </c>
      <c r="C61" s="306" t="s">
        <v>187</v>
      </c>
      <c r="D61" s="327"/>
      <c r="E61" s="327"/>
      <c r="F61" s="27"/>
      <c r="G61" s="27"/>
      <c r="H61" s="327"/>
      <c r="I61" s="327"/>
      <c r="J61" s="327"/>
      <c r="K61" s="327"/>
      <c r="L61" s="327"/>
      <c r="M61" s="327"/>
      <c r="N61" s="327"/>
    </row>
    <row r="62" spans="1:14">
      <c r="A62" s="309"/>
      <c r="B62" s="327"/>
      <c r="C62" s="327"/>
      <c r="D62" s="55"/>
      <c r="E62" s="55"/>
      <c r="F62" s="327"/>
      <c r="G62" s="327"/>
      <c r="H62" s="327"/>
      <c r="I62" s="327"/>
      <c r="J62" s="327"/>
      <c r="K62" s="327"/>
      <c r="L62" s="327"/>
      <c r="M62" s="327"/>
      <c r="N62" s="327"/>
    </row>
    <row r="63" spans="1:14">
      <c r="A63" s="309"/>
      <c r="B63" s="766" t="s">
        <v>50</v>
      </c>
      <c r="C63" s="800" t="s">
        <v>188</v>
      </c>
      <c r="D63" s="800" t="s">
        <v>100</v>
      </c>
      <c r="E63" s="802" t="s">
        <v>96</v>
      </c>
      <c r="F63" s="790" t="s">
        <v>117</v>
      </c>
      <c r="G63" s="791"/>
      <c r="H63" s="792"/>
      <c r="I63" s="771" t="s">
        <v>52</v>
      </c>
      <c r="J63" s="771"/>
      <c r="K63" s="771"/>
      <c r="L63" s="771" t="s">
        <v>53</v>
      </c>
      <c r="M63" s="771"/>
      <c r="N63" s="771"/>
    </row>
    <row r="64" spans="1:14" ht="39.6">
      <c r="A64" s="320"/>
      <c r="B64" s="766"/>
      <c r="C64" s="801"/>
      <c r="D64" s="801"/>
      <c r="E64" s="803"/>
      <c r="F64" s="303" t="s">
        <v>54</v>
      </c>
      <c r="G64" s="303" t="s">
        <v>55</v>
      </c>
      <c r="H64" s="303" t="s">
        <v>56</v>
      </c>
      <c r="I64" s="303" t="s">
        <v>57</v>
      </c>
      <c r="J64" s="303" t="s">
        <v>55</v>
      </c>
      <c r="K64" s="303" t="s">
        <v>56</v>
      </c>
      <c r="L64" s="303" t="s">
        <v>57</v>
      </c>
      <c r="M64" s="303" t="s">
        <v>55</v>
      </c>
      <c r="N64" s="303" t="s">
        <v>56</v>
      </c>
    </row>
    <row r="65" spans="1:14">
      <c r="A65" s="320"/>
      <c r="B65" s="304" t="s">
        <v>80</v>
      </c>
      <c r="C65" s="130">
        <v>73.099999999999994</v>
      </c>
      <c r="D65" s="312">
        <v>72.5</v>
      </c>
      <c r="E65" s="312">
        <v>88.35</v>
      </c>
      <c r="F65" s="86">
        <v>150.15</v>
      </c>
      <c r="G65" s="312">
        <v>198</v>
      </c>
      <c r="H65" s="312">
        <v>69</v>
      </c>
      <c r="I65" s="312">
        <v>138.1</v>
      </c>
      <c r="J65" s="312">
        <v>218.6</v>
      </c>
      <c r="K65" s="312">
        <v>109.25</v>
      </c>
      <c r="L65" s="28">
        <f>[1]Calculation!C13</f>
        <v>125.8</v>
      </c>
      <c r="M65" s="28">
        <v>188</v>
      </c>
      <c r="N65" s="28">
        <v>100.65</v>
      </c>
    </row>
    <row r="66" spans="1:14" ht="26.4">
      <c r="A66" s="320"/>
      <c r="B66" s="304" t="s">
        <v>167</v>
      </c>
      <c r="C66" s="312">
        <v>17895.2</v>
      </c>
      <c r="D66" s="312">
        <v>18068.55</v>
      </c>
      <c r="E66" s="312">
        <v>17925.25</v>
      </c>
      <c r="F66" s="312">
        <v>17464.75</v>
      </c>
      <c r="G66" s="312">
        <v>18604.45</v>
      </c>
      <c r="H66" s="312">
        <v>14151.4</v>
      </c>
      <c r="I66" s="312">
        <v>17359.75</v>
      </c>
      <c r="J66" s="312">
        <v>18887.599999999999</v>
      </c>
      <c r="K66" s="312">
        <v>15183.4</v>
      </c>
      <c r="L66" s="28">
        <v>22326.9</v>
      </c>
      <c r="M66" s="28">
        <v>22526.6</v>
      </c>
      <c r="N66" s="28">
        <v>17312.75</v>
      </c>
    </row>
    <row r="67" spans="1:14" ht="13.8">
      <c r="A67" s="320"/>
      <c r="B67" s="304" t="s">
        <v>313</v>
      </c>
      <c r="C67" s="829" t="s">
        <v>76</v>
      </c>
      <c r="D67" s="829"/>
      <c r="E67" s="829"/>
      <c r="F67" s="829"/>
      <c r="G67" s="829"/>
      <c r="H67" s="829"/>
      <c r="I67" s="829"/>
      <c r="J67" s="829"/>
      <c r="K67" s="829"/>
      <c r="L67" s="829"/>
      <c r="M67" s="829"/>
      <c r="N67" s="829"/>
    </row>
    <row r="68" spans="1:14">
      <c r="A68" s="320"/>
      <c r="B68" s="785" t="s">
        <v>319</v>
      </c>
      <c r="C68" s="830"/>
      <c r="D68" s="830"/>
      <c r="E68" s="830"/>
      <c r="F68" s="830"/>
      <c r="G68" s="830"/>
      <c r="H68" s="830"/>
      <c r="I68" s="830"/>
      <c r="J68" s="830"/>
      <c r="K68" s="830"/>
      <c r="L68" s="830"/>
      <c r="M68" s="830"/>
      <c r="N68" s="830"/>
    </row>
    <row r="69" spans="1:14" ht="13.8">
      <c r="A69" s="320"/>
      <c r="B69" s="941" t="s">
        <v>79</v>
      </c>
      <c r="C69" s="832"/>
      <c r="D69" s="832"/>
      <c r="E69" s="832"/>
      <c r="F69" s="832"/>
      <c r="G69" s="832"/>
      <c r="H69" s="832"/>
      <c r="I69" s="832"/>
      <c r="J69" s="832"/>
      <c r="K69" s="832"/>
      <c r="L69" s="832"/>
      <c r="M69" s="832"/>
      <c r="N69" s="832"/>
    </row>
    <row r="70" spans="1:14">
      <c r="A70" s="320"/>
      <c r="B70" s="770" t="s">
        <v>60</v>
      </c>
      <c r="C70" s="810"/>
      <c r="D70" s="810"/>
      <c r="E70" s="810"/>
      <c r="F70" s="810"/>
      <c r="G70" s="810"/>
      <c r="H70" s="810"/>
      <c r="I70" s="810"/>
      <c r="J70" s="810"/>
      <c r="K70" s="810"/>
      <c r="L70" s="810"/>
      <c r="M70" s="810"/>
      <c r="N70" s="810"/>
    </row>
    <row r="71" spans="1:14" s="1" customFormat="1">
      <c r="A71" s="36"/>
      <c r="B71" s="938" t="s">
        <v>61</v>
      </c>
      <c r="C71" s="853"/>
      <c r="D71" s="853"/>
      <c r="E71" s="853"/>
      <c r="F71" s="853"/>
      <c r="G71" s="853"/>
      <c r="H71" s="853"/>
      <c r="I71" s="853"/>
      <c r="J71" s="853"/>
      <c r="K71" s="853"/>
      <c r="L71" s="853"/>
      <c r="M71" s="853"/>
      <c r="N71" s="853"/>
    </row>
    <row r="72" spans="1:14">
      <c r="A72" s="320"/>
      <c r="B72" s="888" t="s">
        <v>924</v>
      </c>
      <c r="C72" s="831"/>
      <c r="D72" s="831"/>
      <c r="E72" s="831"/>
      <c r="F72" s="831"/>
      <c r="G72" s="831"/>
      <c r="H72" s="831"/>
      <c r="I72" s="831"/>
      <c r="J72" s="831"/>
      <c r="K72" s="831"/>
      <c r="L72" s="831"/>
      <c r="M72" s="831"/>
      <c r="N72" s="831"/>
    </row>
    <row r="73" spans="1:14">
      <c r="A73" s="320"/>
      <c r="B73" s="888" t="s">
        <v>62</v>
      </c>
      <c r="C73" s="831"/>
      <c r="D73" s="831"/>
      <c r="E73" s="831"/>
      <c r="F73" s="831"/>
      <c r="G73" s="831"/>
      <c r="H73" s="831"/>
      <c r="I73" s="831"/>
      <c r="J73" s="831"/>
      <c r="K73" s="831"/>
      <c r="L73" s="831"/>
      <c r="M73" s="831"/>
      <c r="N73" s="831"/>
    </row>
    <row r="74" spans="1:14">
      <c r="A74" s="331"/>
      <c r="B74" s="30"/>
      <c r="C74" s="30"/>
      <c r="D74" s="30"/>
      <c r="E74" s="30"/>
      <c r="F74" s="30"/>
      <c r="G74" s="8"/>
      <c r="H74" s="8"/>
      <c r="I74" s="8"/>
      <c r="J74" s="8"/>
      <c r="K74" s="8"/>
      <c r="L74" s="8"/>
      <c r="M74" s="8"/>
      <c r="N74" s="8"/>
    </row>
    <row r="75" spans="1:14" ht="43.5" customHeight="1">
      <c r="A75" s="309">
        <v>13</v>
      </c>
      <c r="B75" s="797" t="s">
        <v>63</v>
      </c>
      <c r="C75" s="797"/>
      <c r="D75" s="797"/>
      <c r="E75" s="797"/>
      <c r="F75" s="797"/>
      <c r="G75" s="766"/>
      <c r="H75" s="6"/>
      <c r="I75" s="6"/>
      <c r="J75" s="6"/>
      <c r="K75" s="6"/>
      <c r="L75" s="6"/>
      <c r="M75" s="6"/>
      <c r="N75" s="6"/>
    </row>
    <row r="76" spans="1:14">
      <c r="A76" s="309"/>
      <c r="C76" s="327"/>
      <c r="D76" s="327"/>
      <c r="E76" s="327"/>
      <c r="F76" s="327"/>
      <c r="G76" s="327"/>
      <c r="H76" s="327"/>
      <c r="I76" s="327"/>
      <c r="J76" s="327"/>
      <c r="K76" s="327"/>
      <c r="L76" s="327"/>
      <c r="M76" s="327"/>
      <c r="N76" s="327"/>
    </row>
    <row r="77" spans="1:14" ht="26.4">
      <c r="A77" s="320"/>
      <c r="B77" s="315" t="s">
        <v>64</v>
      </c>
      <c r="C77" s="309" t="s">
        <v>65</v>
      </c>
      <c r="D77" s="309" t="s">
        <v>342</v>
      </c>
      <c r="E77" s="309" t="s">
        <v>94</v>
      </c>
      <c r="F77" s="309" t="s">
        <v>67</v>
      </c>
      <c r="G77" s="309" t="s">
        <v>81</v>
      </c>
      <c r="H77" s="8"/>
      <c r="I77" s="8"/>
      <c r="J77" s="8"/>
      <c r="K77" s="8"/>
      <c r="L77" s="8"/>
      <c r="M77" s="8"/>
      <c r="N77" s="8"/>
    </row>
    <row r="78" spans="1:14" ht="25.5" customHeight="1">
      <c r="A78" s="320"/>
      <c r="B78" s="936" t="s">
        <v>68</v>
      </c>
      <c r="C78" s="10" t="s">
        <v>925</v>
      </c>
      <c r="D78" s="39">
        <v>3.37</v>
      </c>
      <c r="E78" s="39">
        <v>28.34</v>
      </c>
      <c r="F78" s="40">
        <v>22.01</v>
      </c>
      <c r="G78" s="40">
        <v>5.05</v>
      </c>
      <c r="H78" s="32"/>
      <c r="I78" s="32"/>
      <c r="J78" s="32"/>
      <c r="K78" s="32"/>
      <c r="L78" s="32"/>
      <c r="M78" s="32"/>
      <c r="N78" s="32"/>
    </row>
    <row r="79" spans="1:14">
      <c r="A79" s="320"/>
      <c r="B79" s="936"/>
      <c r="C79" s="2" t="s">
        <v>126</v>
      </c>
      <c r="D79" s="305"/>
      <c r="E79" s="305"/>
      <c r="F79" s="40"/>
      <c r="G79" s="40"/>
      <c r="H79" s="32"/>
      <c r="I79" s="32"/>
      <c r="J79" s="32"/>
      <c r="K79" s="32"/>
      <c r="L79" s="32"/>
      <c r="M79" s="32"/>
      <c r="N79" s="32"/>
    </row>
    <row r="80" spans="1:14">
      <c r="A80" s="320"/>
      <c r="B80" s="936"/>
      <c r="C80" s="10" t="s">
        <v>189</v>
      </c>
      <c r="D80" s="39">
        <v>79.02</v>
      </c>
      <c r="E80" s="39">
        <v>102.86638808308042</v>
      </c>
      <c r="F80" s="40">
        <v>146.51</v>
      </c>
      <c r="G80" s="40">
        <v>119.87</v>
      </c>
      <c r="H80" s="32"/>
      <c r="I80" s="32"/>
      <c r="J80" s="32"/>
      <c r="K80" s="32"/>
      <c r="L80" s="32"/>
      <c r="M80" s="32"/>
      <c r="N80" s="32"/>
    </row>
    <row r="81" spans="1:14" ht="26.4">
      <c r="A81" s="320"/>
      <c r="B81" s="936"/>
      <c r="C81" s="10" t="s">
        <v>190</v>
      </c>
      <c r="D81" s="39">
        <v>0.13</v>
      </c>
      <c r="E81" s="39">
        <v>0.83561912723954423</v>
      </c>
      <c r="F81" s="40">
        <v>1.26</v>
      </c>
      <c r="G81" s="40">
        <v>0.03</v>
      </c>
      <c r="H81" s="32"/>
      <c r="I81" s="32"/>
      <c r="J81" s="32"/>
      <c r="K81" s="32"/>
      <c r="L81" s="32"/>
      <c r="M81" s="32"/>
      <c r="N81" s="32"/>
    </row>
    <row r="82" spans="1:14">
      <c r="A82" s="320"/>
      <c r="B82" s="936"/>
      <c r="C82" s="2" t="s">
        <v>70</v>
      </c>
      <c r="D82" s="57">
        <v>39.574999999999996</v>
      </c>
      <c r="E82" s="57">
        <v>51.851003605159981</v>
      </c>
      <c r="F82" s="43">
        <v>73.884999999999991</v>
      </c>
      <c r="G82" s="43">
        <f>AVERAGE(G80:G81)</f>
        <v>59.95</v>
      </c>
      <c r="H82" s="32"/>
      <c r="I82" s="32"/>
      <c r="J82" s="32"/>
      <c r="K82" s="32"/>
      <c r="L82" s="32"/>
      <c r="M82" s="32"/>
      <c r="N82" s="32"/>
    </row>
    <row r="83" spans="1:14" ht="39.6">
      <c r="A83" s="320"/>
      <c r="B83" s="936" t="s">
        <v>71</v>
      </c>
      <c r="C83" s="10" t="s">
        <v>925</v>
      </c>
      <c r="D83" s="39">
        <v>20.77</v>
      </c>
      <c r="E83" s="39">
        <v>5.2981651376146788</v>
      </c>
      <c r="F83" s="43">
        <v>6.2744207178555191</v>
      </c>
      <c r="G83" s="43">
        <f>[1]Calculation!C15</f>
        <v>24.910891089108912</v>
      </c>
      <c r="H83" s="32"/>
      <c r="I83" s="32"/>
      <c r="J83" s="32"/>
      <c r="K83" s="32"/>
      <c r="L83" s="32"/>
      <c r="M83" s="32"/>
      <c r="N83" s="32"/>
    </row>
    <row r="84" spans="1:14">
      <c r="A84" s="320"/>
      <c r="B84" s="936"/>
      <c r="C84" s="2" t="s">
        <v>69</v>
      </c>
      <c r="D84" s="305"/>
      <c r="E84" s="305"/>
      <c r="F84" s="40"/>
      <c r="G84" s="40"/>
      <c r="H84" s="32"/>
      <c r="I84" s="32"/>
      <c r="J84" s="32"/>
      <c r="K84" s="32"/>
      <c r="L84" s="32"/>
      <c r="M84" s="32"/>
      <c r="N84" s="32"/>
    </row>
    <row r="85" spans="1:14">
      <c r="A85" s="320"/>
      <c r="B85" s="936"/>
      <c r="C85" s="10" t="s">
        <v>189</v>
      </c>
      <c r="D85" s="39">
        <v>11.64</v>
      </c>
      <c r="E85" s="39">
        <v>4.4822042216628102</v>
      </c>
      <c r="F85" s="43">
        <v>5.418742747935295</v>
      </c>
      <c r="G85" s="43">
        <v>8.1755234837740876</v>
      </c>
      <c r="H85" s="32"/>
      <c r="I85" s="32"/>
      <c r="J85" s="32"/>
      <c r="K85" s="32"/>
      <c r="L85" s="32"/>
      <c r="M85" s="32"/>
      <c r="N85" s="32"/>
    </row>
    <row r="86" spans="1:14" ht="26.4">
      <c r="A86" s="320"/>
      <c r="B86" s="936"/>
      <c r="C86" s="10" t="s">
        <v>190</v>
      </c>
      <c r="D86" s="39">
        <v>95</v>
      </c>
      <c r="E86" s="39">
        <v>37.192620306226601</v>
      </c>
      <c r="F86" s="43">
        <v>13.095238095238095</v>
      </c>
      <c r="G86" s="43">
        <v>556.66666666666663</v>
      </c>
      <c r="H86" s="32"/>
      <c r="I86" s="32"/>
      <c r="J86" s="32"/>
      <c r="K86" s="32"/>
      <c r="L86" s="32"/>
      <c r="M86" s="32"/>
      <c r="N86" s="32"/>
    </row>
    <row r="87" spans="1:14">
      <c r="A87" s="320"/>
      <c r="B87" s="936"/>
      <c r="C87" s="2" t="s">
        <v>70</v>
      </c>
      <c r="D87" s="57">
        <v>53.32</v>
      </c>
      <c r="E87" s="57">
        <v>20.837412263944707</v>
      </c>
      <c r="F87" s="43">
        <v>9.2569904215866945</v>
      </c>
      <c r="G87" s="43">
        <f>AVERAGE(G85:G86)</f>
        <v>282.42109507522036</v>
      </c>
      <c r="H87" s="32"/>
      <c r="I87" s="32"/>
      <c r="J87" s="32"/>
      <c r="K87" s="32"/>
      <c r="L87" s="32"/>
      <c r="M87" s="32"/>
      <c r="N87" s="32"/>
    </row>
    <row r="88" spans="1:14" ht="39.6">
      <c r="A88" s="320"/>
      <c r="B88" s="936" t="s">
        <v>72</v>
      </c>
      <c r="C88" s="10" t="s">
        <v>925</v>
      </c>
      <c r="D88" s="51">
        <v>0.1305</v>
      </c>
      <c r="E88" s="51">
        <v>0.44639728322852357</v>
      </c>
      <c r="F88" s="44">
        <v>0.26659075115077374</v>
      </c>
      <c r="G88" s="44">
        <v>5.1085753539671035E-2</v>
      </c>
      <c r="H88" s="32"/>
      <c r="I88" s="32"/>
      <c r="J88" s="32"/>
      <c r="K88" s="32"/>
      <c r="L88" s="381"/>
      <c r="M88" s="32"/>
      <c r="N88" s="32"/>
    </row>
    <row r="89" spans="1:14">
      <c r="A89" s="320"/>
      <c r="B89" s="936"/>
      <c r="C89" s="2" t="s">
        <v>69</v>
      </c>
      <c r="D89" s="305"/>
      <c r="E89" s="305"/>
      <c r="F89" s="40"/>
      <c r="G89" s="40"/>
      <c r="H89" s="32"/>
      <c r="I89" s="32"/>
      <c r="J89" s="32"/>
      <c r="K89" s="32"/>
      <c r="L89" s="32"/>
      <c r="M89" s="32"/>
      <c r="N89" s="32"/>
    </row>
    <row r="90" spans="1:14">
      <c r="A90" s="320"/>
      <c r="B90" s="936"/>
      <c r="C90" s="10" t="s">
        <v>189</v>
      </c>
      <c r="D90" s="105">
        <v>0.1512</v>
      </c>
      <c r="E90" s="105">
        <v>16.350015281716701</v>
      </c>
      <c r="F90" s="44">
        <v>0.15619129231073464</v>
      </c>
      <c r="G90" s="44">
        <v>0.11106655208631719</v>
      </c>
      <c r="H90" s="32"/>
      <c r="I90" s="32"/>
      <c r="J90" s="32"/>
      <c r="K90" s="32"/>
      <c r="L90" s="32"/>
      <c r="M90" s="32"/>
      <c r="N90" s="32"/>
    </row>
    <row r="91" spans="1:14" ht="26.4">
      <c r="A91" s="320"/>
      <c r="B91" s="936"/>
      <c r="C91" s="10" t="s">
        <v>190</v>
      </c>
      <c r="D91" s="51">
        <v>0.1095</v>
      </c>
      <c r="E91" s="51">
        <v>2.40297103956798</v>
      </c>
      <c r="F91" s="44">
        <v>0.16589855150087626</v>
      </c>
      <c r="G91" s="44">
        <v>4.1096875992378537E-3</v>
      </c>
      <c r="H91" s="32"/>
      <c r="I91" s="32"/>
      <c r="J91" s="32"/>
      <c r="K91" s="32"/>
      <c r="L91" s="32"/>
      <c r="M91" s="32"/>
      <c r="N91" s="32"/>
    </row>
    <row r="92" spans="1:14">
      <c r="A92" s="320"/>
      <c r="B92" s="936"/>
      <c r="C92" s="2" t="s">
        <v>70</v>
      </c>
      <c r="D92" s="106">
        <v>0.13034999999999999</v>
      </c>
      <c r="E92" s="106">
        <v>9.3764931606423403</v>
      </c>
      <c r="F92" s="43">
        <v>0.16104492190580544</v>
      </c>
      <c r="G92" s="44">
        <f>AVERAGE(G90:G91)</f>
        <v>5.7588119842777521E-2</v>
      </c>
      <c r="H92" s="32"/>
      <c r="I92" s="32"/>
      <c r="J92" s="32"/>
      <c r="K92" s="32"/>
      <c r="L92" s="32"/>
      <c r="M92" s="32"/>
      <c r="N92" s="32"/>
    </row>
    <row r="93" spans="1:14" ht="39.6">
      <c r="A93" s="320"/>
      <c r="B93" s="936" t="s">
        <v>73</v>
      </c>
      <c r="C93" s="10" t="s">
        <v>925</v>
      </c>
      <c r="D93" s="39">
        <v>25.81</v>
      </c>
      <c r="E93" s="39">
        <v>59.444381320304508</v>
      </c>
      <c r="F93" s="43">
        <v>82.570021778240687</v>
      </c>
      <c r="G93" s="43">
        <v>99.242510320796896</v>
      </c>
      <c r="H93" s="32"/>
      <c r="I93" s="32"/>
      <c r="J93" s="32"/>
      <c r="K93" s="32"/>
      <c r="L93" s="32"/>
      <c r="M93" s="32"/>
      <c r="N93" s="32"/>
    </row>
    <row r="94" spans="1:14">
      <c r="A94" s="320"/>
      <c r="B94" s="936"/>
      <c r="C94" s="2" t="s">
        <v>69</v>
      </c>
      <c r="D94" s="305"/>
      <c r="E94" s="305"/>
      <c r="F94" s="40"/>
      <c r="G94" s="40"/>
      <c r="H94" s="32"/>
      <c r="I94" s="32"/>
      <c r="J94" s="32"/>
      <c r="K94" s="32"/>
      <c r="L94" s="32"/>
      <c r="M94" s="32"/>
      <c r="N94" s="32"/>
    </row>
    <row r="95" spans="1:14">
      <c r="A95" s="320"/>
      <c r="B95" s="937"/>
      <c r="C95" s="10" t="s">
        <v>189</v>
      </c>
      <c r="D95" s="305">
        <v>522.59</v>
      </c>
      <c r="E95" s="305">
        <v>179.55313269132012</v>
      </c>
      <c r="F95" s="43">
        <v>938.05908622466507</v>
      </c>
      <c r="G95" s="43">
        <v>1079.2623546324396</v>
      </c>
      <c r="H95" s="32"/>
      <c r="I95" s="32"/>
      <c r="J95" s="32"/>
      <c r="K95" s="32"/>
      <c r="L95" s="32"/>
      <c r="M95" s="32"/>
      <c r="N95" s="32"/>
    </row>
    <row r="96" spans="1:14" ht="26.4">
      <c r="A96" s="320"/>
      <c r="B96" s="937"/>
      <c r="C96" s="10" t="s">
        <v>190</v>
      </c>
      <c r="D96" s="305">
        <v>5.31</v>
      </c>
      <c r="E96" s="305">
        <v>0.23907946686048562</v>
      </c>
      <c r="F96" s="43">
        <v>7.567701828225081</v>
      </c>
      <c r="G96" s="43">
        <v>7.598931419121727</v>
      </c>
      <c r="H96" s="32"/>
      <c r="I96" s="32"/>
      <c r="J96" s="32"/>
      <c r="K96" s="32"/>
      <c r="L96" s="32"/>
      <c r="M96" s="32"/>
      <c r="N96" s="32"/>
    </row>
    <row r="97" spans="1:14">
      <c r="A97" s="320"/>
      <c r="B97" s="937"/>
      <c r="C97" s="2" t="s">
        <v>70</v>
      </c>
      <c r="D97" s="57">
        <v>263.95</v>
      </c>
      <c r="E97" s="39">
        <v>89.896106079090302</v>
      </c>
      <c r="F97" s="43">
        <v>472.81339402644505</v>
      </c>
      <c r="G97" s="43">
        <f>AVERAGE(G95:G96)</f>
        <v>543.43064302578068</v>
      </c>
      <c r="H97" s="32"/>
      <c r="I97" s="32"/>
      <c r="J97" s="32"/>
      <c r="K97" s="32"/>
      <c r="L97" s="32"/>
      <c r="M97" s="32"/>
      <c r="N97" s="32"/>
    </row>
    <row r="98" spans="1:14" s="1" customFormat="1">
      <c r="A98" s="36"/>
      <c r="B98" s="892"/>
      <c r="C98" s="778"/>
      <c r="D98" s="778"/>
      <c r="E98" s="778"/>
      <c r="F98" s="778"/>
      <c r="G98" s="779"/>
    </row>
    <row r="99" spans="1:14">
      <c r="A99" s="320"/>
      <c r="B99" s="781" t="s">
        <v>425</v>
      </c>
      <c r="C99" s="781"/>
      <c r="D99" s="781"/>
      <c r="E99" s="781"/>
      <c r="F99" s="781"/>
      <c r="G99" s="782"/>
      <c r="H99" s="32"/>
      <c r="I99" s="32"/>
      <c r="J99" s="32"/>
      <c r="K99" s="32"/>
      <c r="L99" s="32"/>
      <c r="M99" s="32"/>
      <c r="N99" s="32"/>
    </row>
    <row r="100" spans="1:14">
      <c r="A100" s="320"/>
      <c r="B100" s="784" t="s">
        <v>78</v>
      </c>
      <c r="C100" s="784"/>
      <c r="D100" s="784"/>
      <c r="E100" s="784"/>
      <c r="F100" s="784"/>
      <c r="G100" s="785"/>
      <c r="H100" s="32"/>
      <c r="I100" s="32"/>
      <c r="J100" s="32"/>
      <c r="K100" s="32"/>
      <c r="L100" s="32"/>
      <c r="M100" s="32"/>
      <c r="N100" s="32"/>
    </row>
    <row r="101" spans="1:14">
      <c r="A101" s="320"/>
      <c r="B101" s="769"/>
      <c r="C101" s="769"/>
      <c r="D101" s="769"/>
      <c r="E101" s="769"/>
      <c r="F101" s="769"/>
      <c r="G101" s="770"/>
      <c r="H101" s="32"/>
      <c r="I101" s="32"/>
      <c r="J101" s="32"/>
      <c r="K101" s="32"/>
      <c r="L101" s="32"/>
      <c r="M101" s="32"/>
      <c r="N101" s="32"/>
    </row>
    <row r="102" spans="1:14">
      <c r="C102" s="786"/>
      <c r="D102" s="786"/>
      <c r="E102" s="786"/>
      <c r="F102" s="786"/>
      <c r="G102" s="786"/>
      <c r="H102" s="32"/>
      <c r="I102" s="32"/>
    </row>
    <row r="103" spans="1:14">
      <c r="A103" s="309">
        <v>14</v>
      </c>
      <c r="B103" s="36" t="s">
        <v>74</v>
      </c>
      <c r="C103" s="787" t="s">
        <v>40</v>
      </c>
      <c r="D103" s="788"/>
      <c r="E103" s="788"/>
      <c r="F103" s="788"/>
      <c r="G103" s="789"/>
    </row>
    <row r="104" spans="1:14">
      <c r="A104" s="311"/>
      <c r="C104" s="42"/>
      <c r="D104" s="42"/>
      <c r="E104" s="42"/>
      <c r="F104" s="42"/>
      <c r="G104" s="42"/>
    </row>
    <row r="105" spans="1:14" ht="12.75" customHeight="1">
      <c r="B105" s="843" t="s">
        <v>191</v>
      </c>
      <c r="C105" s="843"/>
      <c r="D105" s="843"/>
      <c r="E105" s="843"/>
      <c r="F105" s="843"/>
      <c r="G105" s="843"/>
    </row>
    <row r="107" spans="1:14" ht="25.5" customHeight="1">
      <c r="B107" s="807" t="s">
        <v>864</v>
      </c>
      <c r="C107" s="807"/>
      <c r="D107" s="807"/>
      <c r="E107" s="807"/>
      <c r="F107" s="807"/>
      <c r="G107" s="807"/>
    </row>
    <row r="108" spans="1:14">
      <c r="C108" s="111"/>
      <c r="D108" s="111"/>
    </row>
    <row r="109" spans="1:14">
      <c r="C109" s="116"/>
      <c r="D109" s="116"/>
      <c r="E109" s="52"/>
    </row>
    <row r="110" spans="1:14">
      <c r="C110" s="111"/>
      <c r="D110" s="111"/>
      <c r="E110" s="52"/>
    </row>
    <row r="111" spans="1:14">
      <c r="C111" s="111"/>
    </row>
  </sheetData>
  <mergeCells count="70">
    <mergeCell ref="B107:G107"/>
    <mergeCell ref="B12:E12"/>
    <mergeCell ref="C14:E14"/>
    <mergeCell ref="B15:E15"/>
    <mergeCell ref="B105:G105"/>
    <mergeCell ref="B17:E17"/>
    <mergeCell ref="C18:E18"/>
    <mergeCell ref="C19:E19"/>
    <mergeCell ref="C22:E22"/>
    <mergeCell ref="B25:E25"/>
    <mergeCell ref="B26:E26"/>
    <mergeCell ref="C35:E35"/>
    <mergeCell ref="C34:E34"/>
    <mergeCell ref="C36:E36"/>
    <mergeCell ref="C20:E20"/>
    <mergeCell ref="C21:E21"/>
    <mergeCell ref="C11:E11"/>
    <mergeCell ref="A1:B1"/>
    <mergeCell ref="C3:E3"/>
    <mergeCell ref="C5:E5"/>
    <mergeCell ref="B6:E6"/>
    <mergeCell ref="C8:E8"/>
    <mergeCell ref="B9:E9"/>
    <mergeCell ref="B70:N70"/>
    <mergeCell ref="C67:N67"/>
    <mergeCell ref="B50:B51"/>
    <mergeCell ref="B33:E33"/>
    <mergeCell ref="B42:E42"/>
    <mergeCell ref="B68:N68"/>
    <mergeCell ref="L63:N63"/>
    <mergeCell ref="B69:N69"/>
    <mergeCell ref="C57:E57"/>
    <mergeCell ref="B63:B64"/>
    <mergeCell ref="C63:C64"/>
    <mergeCell ref="D63:D64"/>
    <mergeCell ref="E63:E64"/>
    <mergeCell ref="F63:H63"/>
    <mergeCell ref="C39:H39"/>
    <mergeCell ref="C41:H41"/>
    <mergeCell ref="B98:G98"/>
    <mergeCell ref="B88:B92"/>
    <mergeCell ref="B93:B97"/>
    <mergeCell ref="B71:N71"/>
    <mergeCell ref="B78:B82"/>
    <mergeCell ref="B83:B87"/>
    <mergeCell ref="B73:N73"/>
    <mergeCell ref="B75:G75"/>
    <mergeCell ref="B72:N72"/>
    <mergeCell ref="B99:G99"/>
    <mergeCell ref="B100:G100"/>
    <mergeCell ref="B101:G101"/>
    <mergeCell ref="C102:G102"/>
    <mergeCell ref="C103:G103"/>
    <mergeCell ref="B38:H38"/>
    <mergeCell ref="B49:I49"/>
    <mergeCell ref="B44:I44"/>
    <mergeCell ref="H45:I45"/>
    <mergeCell ref="H46:I46"/>
    <mergeCell ref="E45:G45"/>
    <mergeCell ref="E46:G46"/>
    <mergeCell ref="C45:D45"/>
    <mergeCell ref="C46:D46"/>
    <mergeCell ref="B47:I47"/>
    <mergeCell ref="C50:I51"/>
    <mergeCell ref="C52:I52"/>
    <mergeCell ref="I63:K63"/>
    <mergeCell ref="C40:H40"/>
    <mergeCell ref="C53:I53"/>
    <mergeCell ref="B54:I54"/>
    <mergeCell ref="B55:I55"/>
  </mergeCells>
  <pageMargins left="0" right="0" top="0.42499999999999999" bottom="0.75" header="0.10625" footer="0.3"/>
  <pageSetup paperSize="5" scale="80" orientation="landscape" horizontalDpi="1200" verticalDpi="1200" r:id="rId1"/>
  <rowBreaks count="2" manualBreakCount="2">
    <brk id="42" max="16383" man="1"/>
    <brk id="70"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view="pageBreakPreview" topLeftCell="A96" zoomScaleNormal="100" zoomScaleSheetLayoutView="100" zoomScalePageLayoutView="50" workbookViewId="0">
      <selection activeCell="G16" sqref="G16"/>
    </sheetView>
  </sheetViews>
  <sheetFormatPr defaultRowHeight="14.4"/>
  <cols>
    <col min="1" max="1" width="6.44140625" bestFit="1" customWidth="1"/>
    <col min="2" max="2" width="46" bestFit="1" customWidth="1"/>
    <col min="3" max="4" width="15.6640625" customWidth="1"/>
    <col min="5" max="5" width="18.6640625" customWidth="1"/>
    <col min="6" max="6" width="11.88671875" customWidth="1"/>
    <col min="7" max="7" width="10.33203125" customWidth="1"/>
    <col min="8" max="8" width="11.44140625" bestFit="1" customWidth="1"/>
    <col min="9" max="9" width="9.109375" customWidth="1"/>
    <col min="10" max="10" width="10.88671875" customWidth="1"/>
    <col min="11" max="11" width="10.33203125" customWidth="1"/>
    <col min="12" max="14" width="8.44140625" bestFit="1" customWidth="1"/>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25.5" customHeight="1">
      <c r="A3" s="357" t="s">
        <v>1</v>
      </c>
      <c r="B3" s="2" t="s">
        <v>2</v>
      </c>
      <c r="C3" s="807" t="s">
        <v>128</v>
      </c>
      <c r="D3" s="807"/>
      <c r="E3" s="807"/>
      <c r="F3" s="5"/>
      <c r="G3" s="5"/>
      <c r="H3" s="5"/>
      <c r="I3" s="5"/>
      <c r="J3" s="5"/>
      <c r="K3" s="5"/>
      <c r="L3" s="5"/>
      <c r="M3" s="5"/>
      <c r="N3" s="5"/>
    </row>
    <row r="4" spans="1:14">
      <c r="A4" s="5"/>
      <c r="B4" s="5"/>
      <c r="C4" s="5"/>
      <c r="D4" s="70"/>
      <c r="E4" s="5"/>
      <c r="F4" s="5"/>
      <c r="G4" s="5"/>
      <c r="H4" s="5"/>
      <c r="I4" s="5"/>
      <c r="J4" s="5"/>
      <c r="K4" s="5"/>
      <c r="L4" s="5"/>
      <c r="M4" s="5"/>
      <c r="N4" s="5"/>
    </row>
    <row r="5" spans="1:14">
      <c r="A5" s="19">
        <v>1</v>
      </c>
      <c r="B5" s="2" t="s">
        <v>3</v>
      </c>
      <c r="C5" s="805" t="s">
        <v>121</v>
      </c>
      <c r="D5" s="805"/>
      <c r="E5" s="805"/>
      <c r="F5" s="5"/>
      <c r="G5" s="5"/>
      <c r="H5" s="5"/>
      <c r="I5" s="5"/>
      <c r="J5" s="5"/>
      <c r="K5" s="5"/>
      <c r="L5" s="5"/>
      <c r="M5" s="5"/>
      <c r="N5" s="5"/>
    </row>
    <row r="6" spans="1:14">
      <c r="A6" s="351"/>
      <c r="B6" s="810" t="s">
        <v>5</v>
      </c>
      <c r="C6" s="810"/>
      <c r="D6" s="810"/>
      <c r="E6" s="810"/>
      <c r="F6" s="5"/>
      <c r="G6" s="5"/>
      <c r="H6" s="5"/>
      <c r="I6" s="5"/>
      <c r="J6" s="5"/>
      <c r="K6" s="5"/>
      <c r="L6" s="5"/>
      <c r="M6" s="5"/>
      <c r="N6" s="5"/>
    </row>
    <row r="7" spans="1:14">
      <c r="A7" s="351"/>
      <c r="B7" s="6"/>
      <c r="C7" s="5"/>
      <c r="D7" s="70"/>
      <c r="E7" s="5"/>
      <c r="F7" s="5"/>
      <c r="G7" s="5"/>
      <c r="H7" s="5"/>
      <c r="I7" s="5"/>
      <c r="J7" s="5"/>
      <c r="K7" s="5"/>
      <c r="L7" s="5"/>
      <c r="M7" s="5"/>
      <c r="N7" s="5"/>
    </row>
    <row r="8" spans="1:14">
      <c r="A8" s="351">
        <v>2</v>
      </c>
      <c r="B8" s="2" t="s">
        <v>6</v>
      </c>
      <c r="C8" s="807" t="s">
        <v>129</v>
      </c>
      <c r="D8" s="807"/>
      <c r="E8" s="807"/>
      <c r="F8" s="5"/>
      <c r="G8" s="5"/>
      <c r="H8" s="5"/>
      <c r="I8" s="5"/>
      <c r="J8" s="5"/>
      <c r="K8" s="5"/>
      <c r="L8" s="5"/>
      <c r="M8" s="5"/>
      <c r="N8" s="5"/>
    </row>
    <row r="9" spans="1:14">
      <c r="A9" s="351"/>
      <c r="B9" s="810" t="s">
        <v>5</v>
      </c>
      <c r="C9" s="810"/>
      <c r="D9" s="810"/>
      <c r="E9" s="810"/>
      <c r="F9" s="5"/>
      <c r="G9" s="5"/>
      <c r="H9" s="5"/>
      <c r="I9" s="5"/>
      <c r="J9" s="5"/>
      <c r="K9" s="5"/>
      <c r="L9" s="5"/>
      <c r="M9" s="5"/>
      <c r="N9" s="5"/>
    </row>
    <row r="10" spans="1:14">
      <c r="A10" s="351"/>
      <c r="B10" s="6"/>
      <c r="C10" s="5"/>
      <c r="D10" s="70"/>
      <c r="E10" s="5"/>
      <c r="F10" s="5"/>
      <c r="G10" s="5"/>
      <c r="H10" s="5"/>
      <c r="I10" s="5"/>
      <c r="J10" s="5"/>
      <c r="K10" s="5"/>
      <c r="L10" s="5"/>
      <c r="M10" s="5"/>
      <c r="N10" s="5"/>
    </row>
    <row r="11" spans="1:14" ht="27" customHeight="1">
      <c r="A11" s="351">
        <v>3</v>
      </c>
      <c r="B11" s="2" t="s">
        <v>7</v>
      </c>
      <c r="C11" s="805" t="s">
        <v>332</v>
      </c>
      <c r="D11" s="805"/>
      <c r="E11" s="805"/>
      <c r="F11" s="5"/>
      <c r="G11" s="5"/>
      <c r="H11" s="5"/>
      <c r="I11" s="5"/>
      <c r="J11" s="5"/>
      <c r="K11" s="5"/>
      <c r="L11" s="5"/>
      <c r="M11" s="5"/>
      <c r="N11" s="5"/>
    </row>
    <row r="12" spans="1:14">
      <c r="A12" s="351"/>
      <c r="B12" s="810" t="s">
        <v>5</v>
      </c>
      <c r="C12" s="810"/>
      <c r="D12" s="810"/>
      <c r="E12" s="810"/>
      <c r="F12" s="5"/>
      <c r="G12" s="5"/>
      <c r="H12" s="5"/>
      <c r="I12" s="5"/>
      <c r="J12" s="5"/>
      <c r="K12" s="5"/>
      <c r="L12" s="5"/>
      <c r="M12" s="5"/>
      <c r="N12" s="5"/>
    </row>
    <row r="13" spans="1:14">
      <c r="A13" s="351"/>
      <c r="B13" s="6"/>
      <c r="C13" s="5"/>
      <c r="D13" s="70"/>
      <c r="E13" s="5"/>
      <c r="F13" s="5"/>
      <c r="G13" s="5"/>
      <c r="H13" s="5"/>
      <c r="I13" s="5"/>
      <c r="J13" s="5"/>
      <c r="K13" s="5"/>
      <c r="L13" s="5"/>
      <c r="M13" s="5"/>
      <c r="N13" s="5"/>
    </row>
    <row r="14" spans="1:14">
      <c r="A14" s="351">
        <v>4</v>
      </c>
      <c r="B14" s="2" t="s">
        <v>9</v>
      </c>
      <c r="C14" s="807" t="s">
        <v>130</v>
      </c>
      <c r="D14" s="807"/>
      <c r="E14" s="807"/>
      <c r="F14" s="5"/>
      <c r="G14" s="5"/>
      <c r="H14" s="5"/>
      <c r="I14" s="5"/>
      <c r="J14" s="5"/>
      <c r="K14" s="5"/>
      <c r="L14" s="5"/>
      <c r="M14" s="5"/>
      <c r="N14" s="5"/>
    </row>
    <row r="15" spans="1:14">
      <c r="A15" s="351"/>
      <c r="B15" s="810" t="s">
        <v>10</v>
      </c>
      <c r="C15" s="810"/>
      <c r="D15" s="810"/>
      <c r="E15" s="810"/>
      <c r="F15" s="5"/>
      <c r="G15" s="5"/>
      <c r="H15" s="5"/>
      <c r="I15" s="5"/>
      <c r="J15" s="5"/>
      <c r="K15" s="5"/>
      <c r="L15" s="5"/>
      <c r="M15" s="5"/>
      <c r="N15" s="5"/>
    </row>
    <row r="16" spans="1:14">
      <c r="A16" s="351"/>
      <c r="B16" s="5"/>
      <c r="C16" s="5"/>
      <c r="D16" s="70"/>
      <c r="E16" s="5"/>
      <c r="F16" s="5"/>
      <c r="G16" s="5"/>
      <c r="H16" s="5"/>
      <c r="I16" s="5"/>
      <c r="J16" s="5"/>
      <c r="K16" s="5"/>
      <c r="L16" s="5"/>
      <c r="M16" s="5"/>
      <c r="N16" s="5"/>
    </row>
    <row r="17" spans="1:14">
      <c r="A17" s="351">
        <v>5</v>
      </c>
      <c r="B17" s="767" t="s">
        <v>308</v>
      </c>
      <c r="C17" s="800"/>
      <c r="D17" s="800"/>
      <c r="E17" s="800"/>
      <c r="F17" s="6"/>
      <c r="G17" s="6"/>
      <c r="H17" s="6"/>
      <c r="I17" s="6"/>
      <c r="J17" s="8"/>
      <c r="K17" s="8"/>
      <c r="L17" s="8"/>
      <c r="M17" s="8"/>
      <c r="N17" s="8"/>
    </row>
    <row r="18" spans="1:14">
      <c r="A18" s="351"/>
      <c r="B18" s="347" t="s">
        <v>12</v>
      </c>
      <c r="C18" s="919" t="s">
        <v>113</v>
      </c>
      <c r="D18" s="920"/>
      <c r="E18" s="921"/>
      <c r="F18" s="356"/>
      <c r="G18" s="8"/>
      <c r="H18" s="8"/>
      <c r="I18" s="8"/>
      <c r="J18" s="8"/>
      <c r="K18" s="8"/>
      <c r="L18" s="8"/>
      <c r="M18" s="8"/>
      <c r="N18" s="8"/>
    </row>
    <row r="19" spans="1:14" ht="26.4">
      <c r="A19" s="351"/>
      <c r="B19" s="347" t="s">
        <v>276</v>
      </c>
      <c r="C19" s="919" t="s">
        <v>113</v>
      </c>
      <c r="D19" s="920"/>
      <c r="E19" s="921"/>
      <c r="F19" s="356"/>
      <c r="G19" s="8" t="s">
        <v>119</v>
      </c>
      <c r="H19" s="5"/>
      <c r="I19" s="8"/>
      <c r="J19" s="8"/>
      <c r="K19" s="8"/>
      <c r="L19" s="8"/>
      <c r="M19" s="8"/>
      <c r="N19" s="8"/>
    </row>
    <row r="20" spans="1:14">
      <c r="A20" s="351"/>
      <c r="B20" s="347" t="s">
        <v>116</v>
      </c>
      <c r="C20" s="919" t="s">
        <v>113</v>
      </c>
      <c r="D20" s="920"/>
      <c r="E20" s="921"/>
      <c r="F20" s="356"/>
      <c r="G20" s="8"/>
      <c r="H20" s="8"/>
      <c r="I20" s="8"/>
      <c r="J20" s="8"/>
      <c r="K20" s="8"/>
      <c r="L20" s="8"/>
      <c r="M20" s="8"/>
      <c r="N20" s="8"/>
    </row>
    <row r="21" spans="1:14">
      <c r="A21" s="351"/>
      <c r="B21" s="9" t="s">
        <v>15</v>
      </c>
      <c r="C21" s="942" t="s">
        <v>113</v>
      </c>
      <c r="D21" s="943"/>
      <c r="E21" s="944"/>
      <c r="F21" s="356"/>
      <c r="G21" s="8"/>
      <c r="H21" s="8"/>
      <c r="I21" s="8"/>
      <c r="J21" s="8"/>
      <c r="K21" s="8"/>
      <c r="L21" s="8"/>
      <c r="M21" s="8"/>
      <c r="N21" s="8"/>
    </row>
    <row r="22" spans="1:14">
      <c r="A22" s="351"/>
      <c r="B22" s="346" t="s">
        <v>16</v>
      </c>
      <c r="C22" s="762" t="s">
        <v>113</v>
      </c>
      <c r="D22" s="762"/>
      <c r="E22" s="762"/>
      <c r="F22" s="356"/>
      <c r="G22" s="8"/>
      <c r="H22" s="8"/>
      <c r="I22" s="8"/>
      <c r="J22" s="8"/>
      <c r="K22" s="8"/>
      <c r="L22" s="8"/>
      <c r="M22" s="8"/>
      <c r="N22" s="8"/>
    </row>
    <row r="23" spans="1:14">
      <c r="A23" s="351"/>
      <c r="B23" s="5"/>
      <c r="C23" s="8"/>
      <c r="D23" s="71"/>
      <c r="E23" s="8"/>
      <c r="F23" s="356"/>
      <c r="G23" s="8"/>
      <c r="H23" s="8"/>
      <c r="I23" s="8"/>
      <c r="J23" s="8"/>
      <c r="K23" s="8"/>
      <c r="L23" s="8"/>
      <c r="M23" s="8"/>
      <c r="N23" s="8"/>
    </row>
    <row r="24" spans="1:14">
      <c r="A24" s="351"/>
      <c r="B24" s="356"/>
      <c r="C24" s="356"/>
      <c r="D24" s="72"/>
      <c r="E24" s="356"/>
      <c r="F24" s="356"/>
      <c r="G24" s="8"/>
      <c r="H24" s="8"/>
      <c r="I24" s="8"/>
      <c r="J24" s="8"/>
      <c r="K24" s="8"/>
      <c r="L24" s="8"/>
      <c r="M24" s="8"/>
      <c r="N24" s="8"/>
    </row>
    <row r="25" spans="1:14">
      <c r="A25" s="351">
        <v>6</v>
      </c>
      <c r="B25" s="767" t="s">
        <v>312</v>
      </c>
      <c r="C25" s="767"/>
      <c r="D25" s="767"/>
      <c r="E25" s="767"/>
      <c r="F25" s="6"/>
      <c r="G25" s="6"/>
      <c r="H25" s="8"/>
      <c r="I25" s="6"/>
      <c r="J25" s="6"/>
      <c r="K25" s="5"/>
      <c r="L25" s="5"/>
      <c r="M25" s="5"/>
      <c r="N25" s="5"/>
    </row>
    <row r="26" spans="1:14">
      <c r="A26" s="351"/>
      <c r="B26" s="812" t="s">
        <v>19</v>
      </c>
      <c r="C26" s="813"/>
      <c r="D26" s="813"/>
      <c r="E26" s="842"/>
      <c r="F26" s="356"/>
      <c r="G26" s="5"/>
      <c r="H26" s="5"/>
      <c r="I26" s="5"/>
      <c r="J26" s="5"/>
      <c r="K26" s="5"/>
      <c r="L26" s="5"/>
      <c r="M26" s="5"/>
      <c r="N26" s="5"/>
    </row>
    <row r="27" spans="1:14">
      <c r="A27" s="351"/>
      <c r="B27" s="346" t="s">
        <v>20</v>
      </c>
      <c r="C27" s="345" t="s">
        <v>97</v>
      </c>
      <c r="D27" s="73" t="s">
        <v>98</v>
      </c>
      <c r="E27" s="345" t="s">
        <v>22</v>
      </c>
      <c r="F27" s="356"/>
      <c r="G27" s="5"/>
      <c r="H27" s="5"/>
      <c r="I27" s="5"/>
      <c r="J27" s="5"/>
      <c r="K27" s="5"/>
      <c r="L27" s="5"/>
      <c r="M27" s="5"/>
      <c r="N27" s="5"/>
    </row>
    <row r="28" spans="1:14" ht="15" customHeight="1">
      <c r="A28" s="351"/>
      <c r="B28" s="348" t="s">
        <v>23</v>
      </c>
      <c r="C28" s="74">
        <v>61238.6</v>
      </c>
      <c r="D28" s="140">
        <v>62912.23</v>
      </c>
      <c r="E28" s="10">
        <v>57522.879999999997</v>
      </c>
      <c r="F28" s="356"/>
      <c r="G28" s="5"/>
      <c r="H28" s="5"/>
      <c r="I28" s="5"/>
      <c r="J28" s="5"/>
      <c r="K28" s="5"/>
      <c r="L28" s="5"/>
      <c r="M28" s="5"/>
      <c r="N28" s="5"/>
    </row>
    <row r="29" spans="1:14">
      <c r="A29" s="351"/>
      <c r="B29" s="348" t="s">
        <v>24</v>
      </c>
      <c r="C29" s="10">
        <v>1407.25</v>
      </c>
      <c r="D29" s="140">
        <v>1433.51</v>
      </c>
      <c r="E29" s="10">
        <v>1502.63</v>
      </c>
      <c r="F29" s="356"/>
      <c r="G29" s="5"/>
      <c r="H29" s="5"/>
      <c r="I29" s="5"/>
      <c r="J29" s="5"/>
      <c r="K29" s="5"/>
      <c r="L29" s="5"/>
      <c r="M29" s="5"/>
      <c r="N29" s="5"/>
    </row>
    <row r="30" spans="1:14">
      <c r="A30" s="351"/>
      <c r="B30" s="348" t="s">
        <v>25</v>
      </c>
      <c r="C30" s="10">
        <v>1105.97</v>
      </c>
      <c r="D30" s="140">
        <v>1105.97</v>
      </c>
      <c r="E30" s="10">
        <v>2211.9299999999998</v>
      </c>
      <c r="F30" s="356"/>
      <c r="G30" s="5"/>
      <c r="H30" s="5"/>
      <c r="I30" s="5"/>
      <c r="J30" s="5"/>
      <c r="K30" s="5"/>
      <c r="L30" s="5"/>
      <c r="M30" s="5"/>
      <c r="N30" s="5"/>
    </row>
    <row r="31" spans="1:14">
      <c r="A31" s="351"/>
      <c r="B31" s="348" t="s">
        <v>26</v>
      </c>
      <c r="C31" s="74">
        <v>4183.8999999999996</v>
      </c>
      <c r="D31" s="140">
        <v>5506.81</v>
      </c>
      <c r="E31" s="10">
        <v>5750.34</v>
      </c>
      <c r="F31" s="356"/>
      <c r="G31" s="5"/>
      <c r="H31" s="5"/>
      <c r="I31" s="5"/>
      <c r="J31" s="5"/>
      <c r="K31" s="5"/>
      <c r="L31" s="5"/>
      <c r="M31" s="5"/>
      <c r="N31" s="5"/>
    </row>
    <row r="32" spans="1:14">
      <c r="A32" s="351"/>
      <c r="B32" s="768" t="s">
        <v>122</v>
      </c>
      <c r="C32" s="769"/>
      <c r="D32" s="769"/>
      <c r="E32" s="770"/>
      <c r="F32" s="356"/>
      <c r="G32" s="5"/>
      <c r="H32" s="5"/>
      <c r="I32" s="5"/>
      <c r="J32" s="5"/>
      <c r="K32" s="5"/>
      <c r="L32" s="5"/>
      <c r="M32" s="5"/>
      <c r="N32" s="5"/>
    </row>
    <row r="33" spans="1:14">
      <c r="A33" s="351"/>
      <c r="B33" s="8"/>
      <c r="C33" s="356"/>
      <c r="D33" s="72"/>
      <c r="E33" s="356"/>
      <c r="F33" s="356"/>
      <c r="G33" s="5"/>
      <c r="H33" s="5"/>
      <c r="I33" s="5"/>
      <c r="J33" s="5"/>
      <c r="K33" s="5"/>
      <c r="L33" s="5"/>
      <c r="M33" s="5"/>
      <c r="N33" s="5"/>
    </row>
    <row r="34" spans="1:14">
      <c r="A34" s="351">
        <v>7</v>
      </c>
      <c r="B34" s="767" t="s">
        <v>27</v>
      </c>
      <c r="C34" s="767"/>
      <c r="D34" s="767"/>
      <c r="E34" s="767"/>
      <c r="F34" s="6"/>
      <c r="G34" s="6"/>
      <c r="H34" s="6"/>
      <c r="I34" s="6"/>
      <c r="J34" s="6"/>
      <c r="K34" s="5"/>
      <c r="L34" s="5"/>
      <c r="M34" s="5"/>
      <c r="N34" s="5"/>
    </row>
    <row r="35" spans="1:14">
      <c r="A35" s="351"/>
      <c r="B35" s="346" t="s">
        <v>28</v>
      </c>
      <c r="C35" s="762" t="s">
        <v>29</v>
      </c>
      <c r="D35" s="762"/>
      <c r="E35" s="762"/>
      <c r="F35" s="8"/>
      <c r="G35" s="5"/>
      <c r="H35" s="5"/>
      <c r="I35" s="5"/>
      <c r="J35" s="5"/>
      <c r="K35" s="5"/>
      <c r="L35" s="5"/>
      <c r="M35" s="5"/>
      <c r="N35" s="5"/>
    </row>
    <row r="36" spans="1:14">
      <c r="A36" s="351"/>
      <c r="B36" s="346" t="s">
        <v>30</v>
      </c>
      <c r="C36" s="762" t="s">
        <v>29</v>
      </c>
      <c r="D36" s="762"/>
      <c r="E36" s="762"/>
      <c r="F36" s="8"/>
      <c r="G36" s="5"/>
      <c r="H36" s="5"/>
      <c r="I36" s="5"/>
      <c r="J36" s="5"/>
      <c r="K36" s="5"/>
      <c r="L36" s="5"/>
      <c r="M36" s="5"/>
      <c r="N36" s="5"/>
    </row>
    <row r="37" spans="1:14" ht="25.5" customHeight="1">
      <c r="A37" s="351"/>
      <c r="B37" s="346" t="s">
        <v>31</v>
      </c>
      <c r="C37" s="762" t="s">
        <v>29</v>
      </c>
      <c r="D37" s="762"/>
      <c r="E37" s="762"/>
      <c r="F37" s="8"/>
      <c r="G37" s="5"/>
      <c r="H37" s="5"/>
      <c r="I37" s="5"/>
      <c r="J37" s="5"/>
      <c r="K37" s="5"/>
      <c r="L37" s="5"/>
      <c r="M37" s="5"/>
      <c r="N37" s="5"/>
    </row>
    <row r="38" spans="1:14" ht="24.75" customHeight="1">
      <c r="A38" s="351"/>
      <c r="B38" s="810" t="s">
        <v>112</v>
      </c>
      <c r="C38" s="810"/>
      <c r="D38" s="810"/>
      <c r="E38" s="810"/>
      <c r="F38" s="8"/>
      <c r="G38" s="5"/>
      <c r="H38" s="5"/>
      <c r="I38" s="5"/>
      <c r="J38" s="5"/>
      <c r="K38" s="5"/>
      <c r="L38" s="5"/>
      <c r="M38" s="5"/>
      <c r="N38" s="5"/>
    </row>
    <row r="39" spans="1:14">
      <c r="A39" s="351"/>
      <c r="B39" s="5"/>
      <c r="C39" s="8"/>
      <c r="D39" s="71"/>
      <c r="E39" s="8"/>
      <c r="F39" s="8"/>
      <c r="G39" s="5"/>
      <c r="H39" s="5"/>
      <c r="I39" s="5"/>
      <c r="J39" s="5"/>
      <c r="K39" s="5"/>
      <c r="L39" s="5"/>
      <c r="M39" s="5"/>
      <c r="N39" s="5"/>
    </row>
    <row r="40" spans="1:14">
      <c r="A40" s="351"/>
      <c r="B40" s="356"/>
      <c r="C40" s="8"/>
      <c r="D40" s="71"/>
      <c r="E40" s="8"/>
      <c r="F40" s="8"/>
      <c r="G40" s="5"/>
      <c r="H40" s="5"/>
      <c r="I40" s="5"/>
      <c r="J40" s="5"/>
      <c r="K40" s="5"/>
      <c r="L40" s="5"/>
      <c r="M40" s="5"/>
      <c r="N40" s="5"/>
    </row>
    <row r="41" spans="1:14">
      <c r="A41" s="351">
        <v>8</v>
      </c>
      <c r="B41" s="767" t="s">
        <v>310</v>
      </c>
      <c r="C41" s="767"/>
      <c r="D41" s="767"/>
      <c r="E41" s="767"/>
      <c r="F41" s="6"/>
      <c r="G41" s="6"/>
      <c r="H41" s="6"/>
      <c r="I41" s="6"/>
      <c r="J41" s="6"/>
      <c r="K41" s="5"/>
      <c r="L41" s="5"/>
      <c r="M41" s="5"/>
      <c r="N41" s="5"/>
    </row>
    <row r="42" spans="1:14" ht="31.5" customHeight="1">
      <c r="A42" s="351"/>
      <c r="B42" s="346" t="s">
        <v>33</v>
      </c>
      <c r="C42" s="825" t="s">
        <v>344</v>
      </c>
      <c r="D42" s="826"/>
      <c r="E42" s="827"/>
      <c r="F42" s="8"/>
      <c r="G42" s="5"/>
      <c r="H42" s="5"/>
      <c r="I42" s="5"/>
      <c r="J42" s="5"/>
      <c r="K42" s="5"/>
      <c r="L42" s="5"/>
      <c r="M42" s="5"/>
      <c r="N42" s="5"/>
    </row>
    <row r="43" spans="1:14" ht="38.25" customHeight="1">
      <c r="A43" s="351"/>
      <c r="B43" s="346" t="s">
        <v>30</v>
      </c>
      <c r="C43" s="825" t="s">
        <v>412</v>
      </c>
      <c r="D43" s="826"/>
      <c r="E43" s="827"/>
      <c r="F43" s="8"/>
      <c r="G43" s="5"/>
      <c r="H43" s="5"/>
      <c r="I43" s="5"/>
      <c r="J43" s="5"/>
      <c r="K43" s="5"/>
      <c r="L43" s="5"/>
      <c r="M43" s="5"/>
      <c r="N43" s="5"/>
    </row>
    <row r="44" spans="1:14" ht="27" customHeight="1">
      <c r="A44" s="351"/>
      <c r="B44" s="346" t="s">
        <v>31</v>
      </c>
      <c r="C44" s="825" t="s">
        <v>113</v>
      </c>
      <c r="D44" s="826"/>
      <c r="E44" s="827"/>
      <c r="F44" s="8"/>
      <c r="G44" s="5"/>
      <c r="H44" s="5"/>
      <c r="I44" s="5"/>
      <c r="J44" s="5"/>
      <c r="K44" s="5"/>
      <c r="L44" s="5"/>
      <c r="M44" s="5"/>
      <c r="N44" s="5"/>
    </row>
    <row r="45" spans="1:14">
      <c r="A45" s="351"/>
      <c r="B45" s="768" t="s">
        <v>131</v>
      </c>
      <c r="C45" s="769"/>
      <c r="D45" s="769"/>
      <c r="E45" s="770"/>
      <c r="F45" s="8"/>
      <c r="G45" s="5"/>
      <c r="H45" s="5"/>
      <c r="I45" s="5"/>
      <c r="J45" s="5"/>
      <c r="K45" s="5"/>
      <c r="L45" s="5"/>
      <c r="M45" s="5"/>
      <c r="N45" s="5"/>
    </row>
    <row r="46" spans="1:14">
      <c r="A46" s="357"/>
      <c r="B46" s="5"/>
      <c r="C46" s="5"/>
      <c r="D46" s="75"/>
      <c r="E46" s="8"/>
      <c r="F46" s="5"/>
      <c r="G46" s="5"/>
      <c r="H46" s="5"/>
      <c r="I46" s="5"/>
      <c r="J46" s="5"/>
      <c r="K46" s="5"/>
      <c r="L46" s="5"/>
      <c r="M46" s="5"/>
      <c r="N46" s="5"/>
    </row>
    <row r="47" spans="1:14">
      <c r="A47" s="11">
        <v>9</v>
      </c>
      <c r="B47" s="766" t="s">
        <v>311</v>
      </c>
      <c r="C47" s="767"/>
      <c r="D47" s="767"/>
      <c r="E47" s="767"/>
      <c r="F47" s="12"/>
      <c r="G47" s="6"/>
      <c r="H47" s="6"/>
      <c r="I47" s="6"/>
      <c r="J47" s="5"/>
      <c r="K47" s="5"/>
      <c r="L47" s="5"/>
      <c r="M47" s="5"/>
      <c r="N47" s="5"/>
    </row>
    <row r="48" spans="1:14" ht="52.8">
      <c r="A48" s="11"/>
      <c r="B48" s="344" t="s">
        <v>36</v>
      </c>
      <c r="C48" s="353" t="s">
        <v>37</v>
      </c>
      <c r="D48" s="355" t="s">
        <v>86</v>
      </c>
      <c r="E48" s="353" t="s">
        <v>92</v>
      </c>
      <c r="F48" s="5"/>
      <c r="G48" s="5"/>
      <c r="H48" s="5"/>
      <c r="I48" s="5"/>
      <c r="J48" s="5"/>
      <c r="K48" s="5"/>
      <c r="L48" s="5"/>
      <c r="M48" s="5"/>
      <c r="N48" s="5"/>
    </row>
    <row r="49" spans="1:14" ht="162" customHeight="1">
      <c r="A49" s="13"/>
      <c r="B49" s="352" t="s">
        <v>105</v>
      </c>
      <c r="C49" s="352" t="s">
        <v>339</v>
      </c>
      <c r="D49" s="352" t="s">
        <v>437</v>
      </c>
      <c r="E49" s="354" t="s">
        <v>76</v>
      </c>
      <c r="F49" s="5"/>
      <c r="G49" s="5"/>
      <c r="H49" s="5"/>
      <c r="I49" s="5"/>
      <c r="J49" s="5"/>
      <c r="K49" s="5"/>
      <c r="L49" s="5"/>
      <c r="M49" s="5"/>
      <c r="N49" s="5"/>
    </row>
    <row r="50" spans="1:14">
      <c r="A50" s="14"/>
      <c r="B50" s="839"/>
      <c r="C50" s="840"/>
      <c r="D50" s="840"/>
      <c r="E50" s="841"/>
      <c r="F50" s="356"/>
      <c r="G50" s="356"/>
      <c r="H50" s="356"/>
      <c r="I50" s="5"/>
      <c r="J50" s="5"/>
      <c r="K50" s="5"/>
      <c r="L50" s="5"/>
      <c r="M50" s="5"/>
      <c r="N50" s="5"/>
    </row>
    <row r="51" spans="1:14">
      <c r="A51" s="15"/>
      <c r="B51" s="37"/>
      <c r="C51" s="342"/>
      <c r="D51" s="75"/>
      <c r="E51" s="342"/>
      <c r="F51" s="356"/>
      <c r="G51" s="356"/>
      <c r="H51" s="356"/>
      <c r="I51" s="356"/>
      <c r="J51" s="5"/>
      <c r="K51" s="5"/>
      <c r="L51" s="5"/>
      <c r="M51" s="5"/>
      <c r="N51" s="5"/>
    </row>
    <row r="52" spans="1:14">
      <c r="A52" s="11">
        <v>10</v>
      </c>
      <c r="B52" s="766" t="s">
        <v>311</v>
      </c>
      <c r="C52" s="767"/>
      <c r="D52" s="767"/>
      <c r="E52" s="767"/>
      <c r="F52" s="356"/>
      <c r="G52" s="356"/>
      <c r="H52" s="356"/>
      <c r="I52" s="5"/>
      <c r="J52" s="5"/>
      <c r="K52" s="5"/>
      <c r="L52" s="5"/>
      <c r="M52" s="5"/>
      <c r="N52" s="5"/>
    </row>
    <row r="53" spans="1:14">
      <c r="A53" s="13"/>
      <c r="B53" s="867" t="s">
        <v>41</v>
      </c>
      <c r="C53" s="869" t="s">
        <v>133</v>
      </c>
      <c r="D53" s="870"/>
      <c r="E53" s="871"/>
      <c r="F53" s="5"/>
      <c r="G53" s="5"/>
      <c r="H53" s="5"/>
      <c r="I53" s="5"/>
      <c r="J53" s="5"/>
      <c r="K53" s="1"/>
      <c r="L53" s="5"/>
      <c r="M53" s="5"/>
      <c r="N53" s="5"/>
    </row>
    <row r="54" spans="1:14" ht="38.25" customHeight="1">
      <c r="A54" s="13"/>
      <c r="B54" s="868"/>
      <c r="C54" s="872"/>
      <c r="D54" s="873"/>
      <c r="E54" s="874"/>
      <c r="F54" s="5"/>
      <c r="G54" s="5"/>
      <c r="H54" s="5"/>
      <c r="I54" s="5"/>
      <c r="J54" s="5"/>
      <c r="K54" s="1"/>
      <c r="L54" s="5"/>
      <c r="M54" s="5"/>
      <c r="N54" s="5"/>
    </row>
    <row r="55" spans="1:14" ht="57" customHeight="1">
      <c r="A55" s="11"/>
      <c r="B55" s="16" t="s">
        <v>42</v>
      </c>
      <c r="C55" s="764" t="s">
        <v>437</v>
      </c>
      <c r="D55" s="764"/>
      <c r="E55" s="764"/>
      <c r="F55" s="5"/>
      <c r="G55" s="5"/>
      <c r="H55" s="5"/>
      <c r="I55" s="5"/>
      <c r="J55" s="5"/>
      <c r="K55" s="5"/>
      <c r="L55" s="5"/>
      <c r="M55" s="5"/>
      <c r="N55" s="5"/>
    </row>
    <row r="56" spans="1:14">
      <c r="A56" s="13"/>
      <c r="B56" s="16" t="s">
        <v>43</v>
      </c>
      <c r="C56" s="875" t="s">
        <v>44</v>
      </c>
      <c r="D56" s="876"/>
      <c r="E56" s="877"/>
      <c r="F56" s="5"/>
      <c r="G56" s="5"/>
      <c r="H56" s="5"/>
      <c r="I56" s="5"/>
      <c r="J56" s="5"/>
      <c r="K56" s="17"/>
      <c r="L56" s="5"/>
      <c r="M56" s="5"/>
      <c r="N56" s="5"/>
    </row>
    <row r="57" spans="1:14">
      <c r="A57" s="13"/>
      <c r="B57" s="810" t="s">
        <v>132</v>
      </c>
      <c r="C57" s="810"/>
      <c r="D57" s="810"/>
      <c r="E57" s="810"/>
      <c r="F57" s="5"/>
      <c r="G57" s="5"/>
      <c r="H57" s="5"/>
      <c r="I57" s="5"/>
      <c r="J57" s="5"/>
      <c r="K57" s="17"/>
      <c r="L57" s="5"/>
      <c r="M57" s="5"/>
      <c r="N57" s="5"/>
    </row>
    <row r="58" spans="1:14">
      <c r="A58" s="18" t="s">
        <v>45</v>
      </c>
      <c r="B58" s="902" t="s">
        <v>46</v>
      </c>
      <c r="C58" s="903"/>
      <c r="D58" s="903"/>
      <c r="E58" s="904"/>
      <c r="F58" s="38"/>
      <c r="G58" s="38"/>
      <c r="H58" s="38"/>
      <c r="I58" s="38"/>
      <c r="J58" s="38"/>
      <c r="K58" s="38"/>
      <c r="L58" s="38"/>
      <c r="M58" s="38"/>
      <c r="N58" s="38"/>
    </row>
    <row r="59" spans="1:14">
      <c r="A59" s="23"/>
      <c r="B59" s="24"/>
      <c r="C59" s="25"/>
      <c r="D59" s="76"/>
      <c r="E59" s="25"/>
      <c r="F59" s="25"/>
      <c r="G59" s="5"/>
      <c r="H59" s="5"/>
      <c r="I59" s="5"/>
      <c r="J59" s="5"/>
      <c r="K59" s="5"/>
      <c r="L59" s="5"/>
      <c r="M59" s="5"/>
      <c r="N59" s="5"/>
    </row>
    <row r="60" spans="1:14">
      <c r="A60" s="351">
        <v>11</v>
      </c>
      <c r="B60" s="2" t="s">
        <v>47</v>
      </c>
      <c r="C60" s="799" t="s">
        <v>134</v>
      </c>
      <c r="D60" s="799"/>
      <c r="E60" s="799"/>
      <c r="F60" s="6"/>
      <c r="G60" s="6"/>
      <c r="H60" s="26"/>
      <c r="I60" s="6"/>
      <c r="J60" s="6"/>
      <c r="K60" s="5"/>
      <c r="L60" s="5"/>
      <c r="M60" s="5"/>
      <c r="N60" s="5"/>
    </row>
    <row r="61" spans="1:14">
      <c r="A61" s="351"/>
      <c r="B61" s="356"/>
      <c r="C61" s="356"/>
      <c r="D61" s="72"/>
      <c r="E61" s="356"/>
      <c r="F61" s="356"/>
      <c r="G61" s="356"/>
      <c r="H61" s="27"/>
      <c r="I61" s="27"/>
      <c r="J61" s="356"/>
      <c r="K61" s="5"/>
      <c r="L61" s="5"/>
      <c r="M61" s="5"/>
      <c r="N61" s="5"/>
    </row>
    <row r="62" spans="1:14">
      <c r="A62" s="351">
        <v>12</v>
      </c>
      <c r="B62" s="6" t="s">
        <v>48</v>
      </c>
      <c r="C62" s="6"/>
      <c r="D62" s="77"/>
      <c r="E62" s="26"/>
      <c r="F62" s="26"/>
      <c r="G62" s="6"/>
      <c r="H62" s="6"/>
      <c r="I62" s="6"/>
      <c r="J62" s="6"/>
      <c r="K62" s="6"/>
      <c r="L62" s="6"/>
      <c r="M62" s="6"/>
      <c r="N62" s="6"/>
    </row>
    <row r="63" spans="1:14">
      <c r="A63" s="351"/>
      <c r="B63" s="6"/>
      <c r="C63" s="6"/>
      <c r="D63" s="77"/>
      <c r="E63" s="26"/>
      <c r="F63" s="26"/>
      <c r="G63" s="26"/>
      <c r="H63" s="6"/>
      <c r="I63" s="6"/>
      <c r="J63" s="6"/>
      <c r="K63" s="6"/>
      <c r="L63" s="6"/>
      <c r="M63" s="6"/>
      <c r="N63" s="6"/>
    </row>
    <row r="64" spans="1:14">
      <c r="A64" s="351"/>
      <c r="B64" s="346" t="s">
        <v>49</v>
      </c>
      <c r="C64" s="762" t="s">
        <v>114</v>
      </c>
      <c r="D64" s="762"/>
      <c r="E64" s="762"/>
      <c r="F64" s="27"/>
      <c r="G64" s="27"/>
      <c r="H64" s="356"/>
      <c r="I64" s="356"/>
      <c r="J64" s="356"/>
      <c r="K64" s="356"/>
      <c r="L64" s="356"/>
      <c r="M64" s="356"/>
      <c r="N64" s="356"/>
    </row>
    <row r="65" spans="1:14">
      <c r="A65" s="351"/>
      <c r="B65" s="356"/>
      <c r="C65" s="356"/>
      <c r="D65" s="115"/>
      <c r="E65" s="55"/>
      <c r="F65" s="356"/>
      <c r="G65" s="356"/>
      <c r="H65" s="356"/>
      <c r="I65" s="356"/>
      <c r="J65" s="356"/>
      <c r="K65" s="356"/>
      <c r="L65" s="356"/>
      <c r="M65" s="356"/>
      <c r="N65" s="356"/>
    </row>
    <row r="66" spans="1:14">
      <c r="A66" s="351"/>
      <c r="B66" s="767" t="s">
        <v>50</v>
      </c>
      <c r="C66" s="800" t="s">
        <v>135</v>
      </c>
      <c r="D66" s="908" t="s">
        <v>100</v>
      </c>
      <c r="E66" s="802" t="s">
        <v>96</v>
      </c>
      <c r="F66" s="790" t="s">
        <v>117</v>
      </c>
      <c r="G66" s="791"/>
      <c r="H66" s="792"/>
      <c r="I66" s="771" t="s">
        <v>52</v>
      </c>
      <c r="J66" s="771"/>
      <c r="K66" s="771"/>
      <c r="L66" s="771" t="s">
        <v>53</v>
      </c>
      <c r="M66" s="771"/>
      <c r="N66" s="771"/>
    </row>
    <row r="67" spans="1:14" ht="39.6">
      <c r="A67" s="357"/>
      <c r="B67" s="767"/>
      <c r="C67" s="801"/>
      <c r="D67" s="909"/>
      <c r="E67" s="803"/>
      <c r="F67" s="346" t="s">
        <v>54</v>
      </c>
      <c r="G67" s="346" t="s">
        <v>55</v>
      </c>
      <c r="H67" s="346" t="s">
        <v>56</v>
      </c>
      <c r="I67" s="346" t="s">
        <v>57</v>
      </c>
      <c r="J67" s="346" t="s">
        <v>55</v>
      </c>
      <c r="K67" s="346" t="s">
        <v>56</v>
      </c>
      <c r="L67" s="346" t="s">
        <v>57</v>
      </c>
      <c r="M67" s="346" t="s">
        <v>55</v>
      </c>
      <c r="N67" s="346" t="s">
        <v>56</v>
      </c>
    </row>
    <row r="68" spans="1:14">
      <c r="A68" s="357"/>
      <c r="B68" s="346" t="s">
        <v>58</v>
      </c>
      <c r="C68" s="130">
        <v>42.1</v>
      </c>
      <c r="D68" s="350">
        <v>46.5</v>
      </c>
      <c r="E68" s="350">
        <v>59.15</v>
      </c>
      <c r="F68" s="350">
        <v>123.25</v>
      </c>
      <c r="G68" s="350">
        <v>144.80000000000001</v>
      </c>
      <c r="H68" s="350">
        <v>34.15</v>
      </c>
      <c r="I68" s="350">
        <v>161.19999999999999</v>
      </c>
      <c r="J68" s="350">
        <v>269</v>
      </c>
      <c r="K68" s="350">
        <v>77</v>
      </c>
      <c r="L68" s="350">
        <v>71.14</v>
      </c>
      <c r="M68" s="350">
        <v>248.5</v>
      </c>
      <c r="N68" s="350">
        <v>68.5</v>
      </c>
    </row>
    <row r="69" spans="1:14" ht="26.4">
      <c r="A69" s="357"/>
      <c r="B69" s="346" t="s">
        <v>93</v>
      </c>
      <c r="C69" s="130">
        <v>60135.78</v>
      </c>
      <c r="D69" s="350">
        <v>60433.45</v>
      </c>
      <c r="E69" s="350">
        <v>60395.63</v>
      </c>
      <c r="F69" s="350">
        <v>58568.51</v>
      </c>
      <c r="G69" s="350">
        <v>62245.43</v>
      </c>
      <c r="H69" s="350">
        <v>47204.5</v>
      </c>
      <c r="I69" s="350">
        <v>58991.519999999997</v>
      </c>
      <c r="J69" s="350">
        <v>63583.07</v>
      </c>
      <c r="K69" s="350">
        <v>50921.22</v>
      </c>
      <c r="L69" s="350">
        <v>73651.350000000006</v>
      </c>
      <c r="M69" s="350">
        <v>74245.17</v>
      </c>
      <c r="N69" s="350">
        <v>58793.08</v>
      </c>
    </row>
    <row r="70" spans="1:14">
      <c r="A70" s="357"/>
      <c r="B70" s="346" t="s">
        <v>313</v>
      </c>
      <c r="C70" s="829" t="s">
        <v>76</v>
      </c>
      <c r="D70" s="829"/>
      <c r="E70" s="829"/>
      <c r="F70" s="829"/>
      <c r="G70" s="829"/>
      <c r="H70" s="829"/>
      <c r="I70" s="829"/>
      <c r="J70" s="829"/>
      <c r="K70" s="829"/>
      <c r="L70" s="829"/>
      <c r="M70" s="829"/>
      <c r="N70" s="829"/>
    </row>
    <row r="71" spans="1:14" s="5" customFormat="1" ht="13.2">
      <c r="A71" s="357"/>
      <c r="B71" s="830" t="s">
        <v>320</v>
      </c>
      <c r="C71" s="830"/>
      <c r="D71" s="830"/>
      <c r="E71" s="830"/>
      <c r="F71" s="830"/>
      <c r="G71" s="830"/>
      <c r="H71" s="830"/>
      <c r="I71" s="830"/>
      <c r="J71" s="830"/>
      <c r="K71" s="830"/>
      <c r="L71" s="830"/>
      <c r="M71" s="830"/>
      <c r="N71" s="830"/>
    </row>
    <row r="72" spans="1:14">
      <c r="A72" s="357"/>
      <c r="B72" s="832" t="s">
        <v>17</v>
      </c>
      <c r="C72" s="832"/>
      <c r="D72" s="832"/>
      <c r="E72" s="832"/>
      <c r="F72" s="832"/>
      <c r="G72" s="832"/>
      <c r="H72" s="832"/>
      <c r="I72" s="832"/>
      <c r="J72" s="832"/>
      <c r="K72" s="832"/>
      <c r="L72" s="832"/>
      <c r="M72" s="832"/>
      <c r="N72" s="832"/>
    </row>
    <row r="73" spans="1:14">
      <c r="A73" s="357"/>
      <c r="B73" s="810" t="s">
        <v>60</v>
      </c>
      <c r="C73" s="810"/>
      <c r="D73" s="810"/>
      <c r="E73" s="810"/>
      <c r="F73" s="810"/>
      <c r="G73" s="810"/>
      <c r="H73" s="810"/>
      <c r="I73" s="810"/>
      <c r="J73" s="810"/>
      <c r="K73" s="810"/>
      <c r="L73" s="810"/>
      <c r="M73" s="810"/>
      <c r="N73" s="810"/>
    </row>
    <row r="74" spans="1:14">
      <c r="A74" s="1"/>
      <c r="B74" s="853" t="s">
        <v>61</v>
      </c>
      <c r="C74" s="853"/>
      <c r="D74" s="853"/>
      <c r="E74" s="853"/>
      <c r="F74" s="853"/>
      <c r="G74" s="853"/>
      <c r="H74" s="853"/>
      <c r="I74" s="853"/>
      <c r="J74" s="853"/>
      <c r="K74" s="853"/>
      <c r="L74" s="853"/>
      <c r="M74" s="853"/>
      <c r="N74" s="853"/>
    </row>
    <row r="75" spans="1:14">
      <c r="A75" s="357"/>
      <c r="B75" s="831" t="s">
        <v>110</v>
      </c>
      <c r="C75" s="831"/>
      <c r="D75" s="831"/>
      <c r="E75" s="831"/>
      <c r="F75" s="831"/>
      <c r="G75" s="831"/>
      <c r="H75" s="831"/>
      <c r="I75" s="831"/>
      <c r="J75" s="831"/>
      <c r="K75" s="831"/>
      <c r="L75" s="831"/>
      <c r="M75" s="831"/>
      <c r="N75" s="831"/>
    </row>
    <row r="76" spans="1:14">
      <c r="A76" s="357"/>
      <c r="B76" s="831" t="s">
        <v>62</v>
      </c>
      <c r="C76" s="831"/>
      <c r="D76" s="831"/>
      <c r="E76" s="831"/>
      <c r="F76" s="831"/>
      <c r="G76" s="831"/>
      <c r="H76" s="831"/>
      <c r="I76" s="831"/>
      <c r="J76" s="831"/>
      <c r="K76" s="831"/>
      <c r="L76" s="831"/>
      <c r="M76" s="831"/>
      <c r="N76" s="831"/>
    </row>
    <row r="77" spans="1:14">
      <c r="A77" s="357"/>
      <c r="B77" s="30"/>
      <c r="C77" s="30"/>
      <c r="D77" s="78"/>
      <c r="E77" s="30"/>
      <c r="F77" s="30"/>
      <c r="G77" s="8"/>
      <c r="H77" s="8"/>
      <c r="I77" s="8"/>
      <c r="J77" s="8"/>
      <c r="K77" s="8"/>
      <c r="L77" s="8" t="s">
        <v>119</v>
      </c>
      <c r="M77" s="8"/>
      <c r="N77" s="8"/>
    </row>
    <row r="78" spans="1:14">
      <c r="A78" s="351">
        <v>13</v>
      </c>
      <c r="B78" s="796" t="s">
        <v>63</v>
      </c>
      <c r="C78" s="797"/>
      <c r="D78" s="797"/>
      <c r="E78" s="797"/>
      <c r="F78" s="797"/>
      <c r="G78" s="766"/>
      <c r="H78" s="6"/>
      <c r="I78" s="6"/>
      <c r="J78" s="6"/>
      <c r="K78" s="6"/>
      <c r="L78" s="6"/>
      <c r="M78" s="6"/>
      <c r="N78" s="6"/>
    </row>
    <row r="79" spans="1:14" ht="39.6">
      <c r="A79" s="357"/>
      <c r="B79" s="343" t="s">
        <v>64</v>
      </c>
      <c r="C79" s="345" t="s">
        <v>65</v>
      </c>
      <c r="D79" s="73" t="s">
        <v>342</v>
      </c>
      <c r="E79" s="345" t="s">
        <v>94</v>
      </c>
      <c r="F79" s="345" t="s">
        <v>67</v>
      </c>
      <c r="G79" s="345" t="s">
        <v>81</v>
      </c>
      <c r="H79" s="8"/>
      <c r="I79" s="8"/>
      <c r="J79" s="8"/>
      <c r="K79" s="8"/>
      <c r="L79" s="8"/>
      <c r="M79" s="8"/>
      <c r="N79" s="8"/>
    </row>
    <row r="80" spans="1:14" ht="43.2" customHeight="1">
      <c r="A80" s="357"/>
      <c r="B80" s="773" t="s">
        <v>68</v>
      </c>
      <c r="C80" s="2" t="s">
        <v>136</v>
      </c>
      <c r="D80" s="130">
        <v>4.3099999999999996</v>
      </c>
      <c r="E80" s="130">
        <v>14.67</v>
      </c>
      <c r="F80" s="40">
        <v>12.96</v>
      </c>
      <c r="G80" s="40">
        <v>6.79</v>
      </c>
      <c r="H80" s="32"/>
      <c r="I80" s="32"/>
      <c r="J80" s="32"/>
      <c r="K80" s="32"/>
      <c r="L80" s="32"/>
      <c r="M80" s="32"/>
      <c r="N80" s="32"/>
    </row>
    <row r="81" spans="1:14">
      <c r="A81" s="357"/>
      <c r="B81" s="773"/>
      <c r="C81" s="2" t="s">
        <v>126</v>
      </c>
      <c r="D81" s="130"/>
      <c r="E81" s="130"/>
      <c r="F81" s="40"/>
      <c r="G81" s="40"/>
      <c r="H81" s="32"/>
      <c r="I81" s="32"/>
      <c r="J81" s="32"/>
      <c r="K81" s="32"/>
      <c r="L81" s="32"/>
      <c r="M81" s="32"/>
      <c r="N81" s="32"/>
    </row>
    <row r="82" spans="1:14" ht="26.4">
      <c r="A82" s="357"/>
      <c r="B82" s="773"/>
      <c r="C82" s="10" t="s">
        <v>137</v>
      </c>
      <c r="D82" s="130">
        <v>2.63</v>
      </c>
      <c r="E82" s="130">
        <v>4.6162729126125264</v>
      </c>
      <c r="F82" s="40">
        <v>9.18</v>
      </c>
      <c r="G82" s="43">
        <v>9.1999999999999993</v>
      </c>
      <c r="H82" s="32"/>
      <c r="I82" s="32"/>
      <c r="J82" s="32"/>
      <c r="K82" s="32"/>
      <c r="L82" s="32"/>
      <c r="M82" s="32"/>
      <c r="N82" s="32"/>
    </row>
    <row r="83" spans="1:14">
      <c r="A83" s="357"/>
      <c r="B83" s="773"/>
      <c r="C83" s="10" t="s">
        <v>138</v>
      </c>
      <c r="D83" s="130">
        <v>20.12</v>
      </c>
      <c r="E83" s="130">
        <v>23.960993788819877</v>
      </c>
      <c r="F83" s="40">
        <v>28.92</v>
      </c>
      <c r="G83" s="43">
        <v>3.54</v>
      </c>
      <c r="H83" s="32"/>
      <c r="I83" s="32"/>
      <c r="J83" s="32"/>
      <c r="K83" s="32"/>
      <c r="L83" s="32"/>
      <c r="M83" s="32"/>
      <c r="N83" s="32"/>
    </row>
    <row r="84" spans="1:14">
      <c r="A84" s="357"/>
      <c r="B84" s="773"/>
      <c r="C84" s="10" t="s">
        <v>139</v>
      </c>
      <c r="D84" s="130">
        <v>200.73</v>
      </c>
      <c r="E84" s="130">
        <v>270.27863690049838</v>
      </c>
      <c r="F84" s="40">
        <v>53.12</v>
      </c>
      <c r="G84" s="40">
        <v>9.18</v>
      </c>
      <c r="H84" s="32"/>
      <c r="I84" s="32"/>
      <c r="J84" s="32"/>
      <c r="K84" s="32"/>
      <c r="L84" s="32"/>
      <c r="M84" s="32"/>
      <c r="N84" s="32"/>
    </row>
    <row r="85" spans="1:14">
      <c r="A85" s="357"/>
      <c r="B85" s="773"/>
      <c r="C85" s="10" t="s">
        <v>140</v>
      </c>
      <c r="D85" s="130">
        <v>15.62</v>
      </c>
      <c r="E85" s="130">
        <v>25.212035487250162</v>
      </c>
      <c r="F85" s="40">
        <v>0.28000000000000003</v>
      </c>
      <c r="G85" s="43">
        <v>0.5</v>
      </c>
      <c r="H85" s="32"/>
      <c r="I85" s="32"/>
      <c r="J85" s="32"/>
      <c r="K85" s="32"/>
      <c r="L85" s="32"/>
      <c r="M85" s="32"/>
      <c r="N85" s="32"/>
    </row>
    <row r="86" spans="1:14">
      <c r="A86" s="357"/>
      <c r="B86" s="773"/>
      <c r="C86" s="2" t="s">
        <v>70</v>
      </c>
      <c r="D86" s="130">
        <f>AVERAGE(D82:D85)</f>
        <v>59.774999999999999</v>
      </c>
      <c r="E86" s="130">
        <f>AVERAGE(E82:E85)</f>
        <v>81.016984772295231</v>
      </c>
      <c r="F86" s="40">
        <f>AVERAGE(F82:F85)</f>
        <v>22.875</v>
      </c>
      <c r="G86" s="43">
        <f>G82+G83+G84+G85/4</f>
        <v>22.045000000000002</v>
      </c>
      <c r="H86" s="32"/>
      <c r="I86" s="32"/>
      <c r="J86" s="32"/>
      <c r="K86" s="32"/>
      <c r="L86" s="32"/>
      <c r="M86" s="32"/>
      <c r="N86" s="32"/>
    </row>
    <row r="87" spans="1:14" ht="52.8">
      <c r="A87" s="357"/>
      <c r="B87" s="773" t="s">
        <v>71</v>
      </c>
      <c r="C87" s="2" t="s">
        <v>136</v>
      </c>
      <c r="D87" s="130">
        <v>9.2799999999999994</v>
      </c>
      <c r="E87" s="130">
        <f>F68/E80</f>
        <v>8.4014996591683708</v>
      </c>
      <c r="F87" s="40">
        <v>12.44</v>
      </c>
      <c r="G87" s="43">
        <f>114/G80</f>
        <v>16.789396170839471</v>
      </c>
      <c r="H87" s="32"/>
      <c r="I87" s="32"/>
      <c r="J87" s="32"/>
      <c r="K87" s="32"/>
      <c r="L87" s="32"/>
      <c r="M87" s="32"/>
      <c r="N87" s="32"/>
    </row>
    <row r="88" spans="1:14">
      <c r="A88" s="357"/>
      <c r="B88" s="773"/>
      <c r="C88" s="2" t="s">
        <v>69</v>
      </c>
      <c r="D88" s="130"/>
      <c r="E88" s="130"/>
      <c r="F88" s="40"/>
      <c r="G88" s="40"/>
      <c r="H88" s="32"/>
      <c r="I88" s="32"/>
      <c r="J88" s="32"/>
      <c r="K88" s="32"/>
      <c r="L88" s="32"/>
      <c r="M88" s="32"/>
      <c r="N88" s="32"/>
    </row>
    <row r="89" spans="1:14" ht="26.4">
      <c r="A89" s="357"/>
      <c r="B89" s="773"/>
      <c r="C89" s="10" t="s">
        <v>137</v>
      </c>
      <c r="D89" s="130">
        <v>14.64</v>
      </c>
      <c r="E89" s="130">
        <v>12.618621072038801</v>
      </c>
      <c r="F89" s="43">
        <f>102.8/F82</f>
        <v>11.198257080610022</v>
      </c>
      <c r="G89" s="43">
        <f>157.95/G82</f>
        <v>17.168478260869566</v>
      </c>
      <c r="H89" s="32"/>
      <c r="I89" s="32"/>
      <c r="J89" s="32"/>
      <c r="K89" s="32"/>
      <c r="L89" s="32"/>
      <c r="M89" s="32"/>
      <c r="N89" s="32"/>
    </row>
    <row r="90" spans="1:14">
      <c r="A90" s="357"/>
      <c r="B90" s="773"/>
      <c r="C90" s="10" t="s">
        <v>138</v>
      </c>
      <c r="D90" s="130">
        <v>11.34</v>
      </c>
      <c r="E90" s="130">
        <v>10.540593580933701</v>
      </c>
      <c r="F90" s="43">
        <f>393.7/F83</f>
        <v>13.6134163208852</v>
      </c>
      <c r="G90" s="43">
        <f>57/G83</f>
        <v>16.101694915254239</v>
      </c>
      <c r="H90" s="32"/>
      <c r="I90" s="32"/>
      <c r="J90" s="32"/>
      <c r="K90" s="32"/>
      <c r="L90" s="32"/>
      <c r="M90" s="32"/>
      <c r="N90" s="32"/>
    </row>
    <row r="91" spans="1:14">
      <c r="A91" s="357"/>
      <c r="B91" s="773"/>
      <c r="C91" s="10" t="s">
        <v>139</v>
      </c>
      <c r="D91" s="130">
        <v>9.98</v>
      </c>
      <c r="E91" s="130">
        <v>9.1844439968444505</v>
      </c>
      <c r="F91" s="43">
        <f>791.95/F84</f>
        <v>14.908697289156628</v>
      </c>
      <c r="G91" s="43">
        <f>879.9/G84</f>
        <v>95.849673202614383</v>
      </c>
      <c r="H91" s="32"/>
      <c r="I91" s="32"/>
      <c r="J91" s="32"/>
      <c r="K91" s="32"/>
      <c r="L91" s="32"/>
      <c r="M91" s="32"/>
      <c r="N91" s="32"/>
    </row>
    <row r="92" spans="1:14">
      <c r="A92" s="357"/>
      <c r="B92" s="773"/>
      <c r="C92" s="10" t="s">
        <v>140</v>
      </c>
      <c r="D92" s="130">
        <v>7.87</v>
      </c>
      <c r="E92" s="130">
        <v>9.5378428320184092</v>
      </c>
      <c r="F92" s="43">
        <f>25/F85</f>
        <v>89.285714285714278</v>
      </c>
      <c r="G92" s="40">
        <f>28.81/G85</f>
        <v>57.62</v>
      </c>
      <c r="H92" s="32"/>
      <c r="I92" s="32" t="s">
        <v>119</v>
      </c>
      <c r="J92" s="32"/>
      <c r="K92" s="32"/>
      <c r="L92" s="32"/>
      <c r="M92" s="32"/>
      <c r="N92" s="32"/>
    </row>
    <row r="93" spans="1:14">
      <c r="A93" s="357"/>
      <c r="B93" s="773"/>
      <c r="C93" s="2" t="s">
        <v>70</v>
      </c>
      <c r="D93" s="130">
        <f t="shared" ref="D93:E93" si="0">AVERAGE(D89:D92)</f>
        <v>10.9575</v>
      </c>
      <c r="E93" s="130">
        <f t="shared" si="0"/>
        <v>10.470375370458839</v>
      </c>
      <c r="F93" s="43">
        <f>AVERAGE(F89:F92)</f>
        <v>32.251521244091535</v>
      </c>
      <c r="G93" s="43">
        <f>G89+G90+G91+G92/4</f>
        <v>143.5248463787382</v>
      </c>
      <c r="H93" s="32"/>
      <c r="I93" s="32"/>
      <c r="J93" s="32"/>
      <c r="K93" s="32"/>
      <c r="L93" s="32"/>
      <c r="M93" s="32"/>
      <c r="N93" s="32"/>
    </row>
    <row r="94" spans="1:14" ht="52.8">
      <c r="A94" s="357"/>
      <c r="B94" s="773" t="s">
        <v>72</v>
      </c>
      <c r="C94" s="2" t="s">
        <v>136</v>
      </c>
      <c r="D94" s="130">
        <v>0.26</v>
      </c>
      <c r="E94" s="130">
        <f>1407.25/5289.7</f>
        <v>0.26603588105185549</v>
      </c>
      <c r="F94" s="44">
        <f>1433.51/6612.78</f>
        <v>0.21677872241326643</v>
      </c>
      <c r="G94" s="340">
        <f>1502.63/7962.28</f>
        <v>0.18871855800097462</v>
      </c>
      <c r="H94" s="79"/>
      <c r="I94" s="32"/>
      <c r="J94" s="32"/>
      <c r="K94" s="32"/>
      <c r="L94" s="32"/>
      <c r="M94" s="32"/>
      <c r="N94" s="32"/>
    </row>
    <row r="95" spans="1:14">
      <c r="A95" s="357"/>
      <c r="B95" s="773"/>
      <c r="C95" s="2" t="s">
        <v>69</v>
      </c>
      <c r="D95" s="130"/>
      <c r="E95" s="130"/>
      <c r="F95" s="40"/>
      <c r="G95" s="40"/>
      <c r="H95" s="32"/>
      <c r="I95" s="32"/>
      <c r="J95" s="32"/>
      <c r="K95" s="32"/>
      <c r="L95" s="32"/>
      <c r="M95" s="32"/>
      <c r="N95" s="32"/>
    </row>
    <row r="96" spans="1:14" ht="26.4">
      <c r="A96" s="357"/>
      <c r="B96" s="773"/>
      <c r="C96" s="10" t="s">
        <v>137</v>
      </c>
      <c r="D96" s="130">
        <v>11.42</v>
      </c>
      <c r="E96" s="130">
        <v>16.0764679271619</v>
      </c>
      <c r="F96" s="44">
        <f>13240.69/65060.86</f>
        <v>0.20351237287671883</v>
      </c>
      <c r="G96" s="340">
        <f>13568.68/78629.48</f>
        <v>0.17256479376437439</v>
      </c>
      <c r="H96" s="32"/>
      <c r="I96" s="32"/>
      <c r="J96" s="32"/>
      <c r="K96" s="32"/>
      <c r="L96" s="32"/>
      <c r="M96" s="32"/>
      <c r="N96" s="32"/>
    </row>
    <row r="97" spans="1:14">
      <c r="A97" s="357"/>
      <c r="B97" s="773"/>
      <c r="C97" s="10" t="s">
        <v>138</v>
      </c>
      <c r="D97" s="130">
        <v>15.58</v>
      </c>
      <c r="E97" s="130">
        <v>16.821322630224198</v>
      </c>
      <c r="F97" s="44">
        <f>6435.45/49031.12</f>
        <v>0.13125235564678106</v>
      </c>
      <c r="G97" s="340">
        <f>9591.74/67355.12</f>
        <v>0.14240550681225125</v>
      </c>
      <c r="H97" s="32"/>
      <c r="I97" s="32"/>
      <c r="J97" s="32"/>
      <c r="K97" s="32"/>
      <c r="L97" s="32"/>
      <c r="M97" s="32"/>
      <c r="N97" s="32"/>
    </row>
    <row r="98" spans="1:14">
      <c r="A98" s="357"/>
      <c r="B98" s="773"/>
      <c r="C98" s="10" t="s">
        <v>139</v>
      </c>
      <c r="D98" s="130">
        <v>30.34</v>
      </c>
      <c r="E98" s="130">
        <v>32.288248543142899</v>
      </c>
      <c r="F98" s="44">
        <f>1700.5/31951.97</f>
        <v>5.3220505652703101E-2</v>
      </c>
      <c r="G98" s="340">
        <f>293.94/32263.09</f>
        <v>9.1107206408313646E-3</v>
      </c>
      <c r="H98" s="32"/>
      <c r="I98" s="32"/>
      <c r="J98" s="32"/>
      <c r="K98" s="32"/>
      <c r="L98" s="32"/>
      <c r="M98" s="32"/>
      <c r="N98" s="32"/>
    </row>
    <row r="99" spans="1:14">
      <c r="A99" s="357"/>
      <c r="B99" s="773"/>
      <c r="C99" s="10" t="s">
        <v>140</v>
      </c>
      <c r="D99" s="130">
        <v>0.31680000000000003</v>
      </c>
      <c r="E99" s="130">
        <v>37.677599579778096</v>
      </c>
      <c r="F99" s="44">
        <f>223.55/12580.03</f>
        <v>1.7770227892938251E-2</v>
      </c>
      <c r="G99" s="340">
        <f>402.89/13069.89</f>
        <v>3.0825814142276638E-2</v>
      </c>
      <c r="H99" s="32"/>
      <c r="I99" s="32"/>
      <c r="J99" s="32"/>
      <c r="K99" s="32"/>
      <c r="L99" s="32"/>
      <c r="M99" s="32"/>
      <c r="N99" s="32"/>
    </row>
    <row r="100" spans="1:14">
      <c r="A100" s="357"/>
      <c r="B100" s="773"/>
      <c r="C100" s="2" t="s">
        <v>70</v>
      </c>
      <c r="D100" s="130">
        <f t="shared" ref="D100:E100" si="1">AVERAGE(D96:D99)</f>
        <v>14.414200000000001</v>
      </c>
      <c r="E100" s="130">
        <f t="shared" si="1"/>
        <v>25.715909670076776</v>
      </c>
      <c r="F100" s="43">
        <f>AVERAGE(F96:F99)</f>
        <v>0.10143886551728531</v>
      </c>
      <c r="G100" s="411">
        <v>8.8699999999999992</v>
      </c>
      <c r="H100" s="32"/>
      <c r="I100" s="32"/>
      <c r="J100" s="32"/>
      <c r="K100" s="32"/>
      <c r="L100" s="32"/>
      <c r="M100" s="32"/>
      <c r="N100" s="32"/>
    </row>
    <row r="101" spans="1:14" ht="52.8">
      <c r="A101" s="357"/>
      <c r="B101" s="773" t="s">
        <v>73</v>
      </c>
      <c r="C101" s="2" t="s">
        <v>136</v>
      </c>
      <c r="D101" s="130">
        <v>16.59</v>
      </c>
      <c r="E101" s="130">
        <f>(5289.87*100000)/11059664</f>
        <v>47.830295748586934</v>
      </c>
      <c r="F101" s="43">
        <f>6612.78/110.59</f>
        <v>59.795460710733337</v>
      </c>
      <c r="G101" s="43">
        <f>7962.28/221.19</f>
        <v>35.99746823997468</v>
      </c>
      <c r="H101" s="80"/>
      <c r="I101" s="32" t="s">
        <v>119</v>
      </c>
      <c r="J101" s="32"/>
      <c r="K101" s="32"/>
      <c r="L101" s="32"/>
      <c r="M101" s="32"/>
      <c r="N101" s="32"/>
    </row>
    <row r="102" spans="1:14">
      <c r="A102" s="357"/>
      <c r="B102" s="773"/>
      <c r="C102" s="2" t="s">
        <v>69</v>
      </c>
      <c r="D102" s="130"/>
      <c r="E102" s="130"/>
      <c r="F102" s="40"/>
      <c r="G102" s="40"/>
      <c r="H102" s="32"/>
      <c r="I102" s="32"/>
      <c r="J102" s="32"/>
      <c r="K102" s="32"/>
      <c r="L102" s="32"/>
      <c r="M102" s="32"/>
      <c r="N102" s="32"/>
    </row>
    <row r="103" spans="1:14" ht="26.4">
      <c r="A103" s="357"/>
      <c r="B103" s="828"/>
      <c r="C103" s="10" t="s">
        <v>137</v>
      </c>
      <c r="D103" s="130">
        <v>23.01</v>
      </c>
      <c r="E103" s="130">
        <v>1.5917401564678324</v>
      </c>
      <c r="F103" s="43">
        <f>65060.86/1475.43</f>
        <v>44.096202463010783</v>
      </c>
      <c r="G103" s="43">
        <f>13575.45/1475.43</f>
        <v>9.2010125861613226</v>
      </c>
      <c r="H103" s="32"/>
      <c r="I103" s="32"/>
      <c r="J103" s="32"/>
      <c r="K103" s="32"/>
      <c r="L103" s="32"/>
      <c r="M103" s="32"/>
      <c r="N103" s="32"/>
    </row>
    <row r="104" spans="1:14">
      <c r="A104" s="357"/>
      <c r="B104" s="828"/>
      <c r="C104" s="10" t="s">
        <v>138</v>
      </c>
      <c r="D104" s="130">
        <v>120.22</v>
      </c>
      <c r="E104" s="130">
        <v>48.729068322981369</v>
      </c>
      <c r="F104" s="43">
        <f>49031.12/241.5</f>
        <v>203.02741200828157</v>
      </c>
      <c r="G104" s="43">
        <f>67355.12/2951.63</f>
        <v>22.819635252385968</v>
      </c>
      <c r="H104" s="32"/>
      <c r="I104" s="32"/>
      <c r="J104" s="32"/>
      <c r="K104" s="32"/>
      <c r="L104" s="32"/>
      <c r="M104" s="32"/>
      <c r="N104" s="32"/>
    </row>
    <row r="105" spans="1:14">
      <c r="A105" s="357"/>
      <c r="B105" s="828"/>
      <c r="C105" s="10" t="s">
        <v>139</v>
      </c>
      <c r="D105" s="130">
        <v>661.42</v>
      </c>
      <c r="E105" s="130">
        <v>2352.756813157207</v>
      </c>
      <c r="F105" s="43">
        <f>31951.97/32.01</f>
        <v>998.18712902218067</v>
      </c>
      <c r="G105" s="43">
        <f>32263.09/32.01</f>
        <v>1007.9065916900969</v>
      </c>
      <c r="H105" s="32"/>
      <c r="I105" s="32"/>
      <c r="J105" s="32"/>
      <c r="K105" s="32"/>
      <c r="L105" s="32"/>
      <c r="M105" s="32"/>
      <c r="N105" s="32"/>
    </row>
    <row r="106" spans="1:14">
      <c r="A106" s="357"/>
      <c r="B106" s="828"/>
      <c r="C106" s="10" t="s">
        <v>140</v>
      </c>
      <c r="D106" s="130">
        <v>49.3</v>
      </c>
      <c r="E106" s="130">
        <v>30.62834699042984</v>
      </c>
      <c r="F106" s="43">
        <f>12580.03/804.83</f>
        <v>15.630667345899134</v>
      </c>
      <c r="G106" s="43">
        <f>13069.89/804.82</f>
        <v>16.23951939564126</v>
      </c>
      <c r="H106" s="32"/>
      <c r="I106" s="32"/>
      <c r="J106" s="32"/>
      <c r="K106" s="32" t="s">
        <v>119</v>
      </c>
      <c r="L106" s="32"/>
      <c r="M106" s="32"/>
      <c r="N106" s="32"/>
    </row>
    <row r="107" spans="1:14">
      <c r="A107" s="357"/>
      <c r="B107" s="828"/>
      <c r="C107" s="2" t="s">
        <v>70</v>
      </c>
      <c r="D107" s="130">
        <f t="shared" ref="D107:E107" si="2">AVERAGE(D103:D106)</f>
        <v>213.48749999999998</v>
      </c>
      <c r="E107" s="130">
        <f t="shared" si="2"/>
        <v>608.42649215677147</v>
      </c>
      <c r="F107" s="43">
        <f>AVERAGE(F103:F106)</f>
        <v>315.23535270984303</v>
      </c>
      <c r="G107" s="43">
        <f>G103+G104+G105+G106/4</f>
        <v>1043.9871193775543</v>
      </c>
      <c r="H107" s="32"/>
      <c r="I107" s="32"/>
      <c r="J107" s="32"/>
      <c r="K107" s="32"/>
      <c r="L107" s="32"/>
      <c r="M107" s="32"/>
      <c r="N107" s="32"/>
    </row>
    <row r="108" spans="1:14">
      <c r="A108" s="357"/>
      <c r="B108" s="780" t="s">
        <v>141</v>
      </c>
      <c r="C108" s="781"/>
      <c r="D108" s="781"/>
      <c r="E108" s="781"/>
      <c r="F108" s="781"/>
      <c r="G108" s="782"/>
      <c r="H108" s="32"/>
      <c r="I108" s="32"/>
      <c r="J108" s="32"/>
      <c r="K108" s="32"/>
      <c r="L108" s="32"/>
      <c r="M108" s="32"/>
      <c r="N108" s="32"/>
    </row>
    <row r="109" spans="1:14">
      <c r="A109" s="357"/>
      <c r="B109" s="783" t="s">
        <v>78</v>
      </c>
      <c r="C109" s="784"/>
      <c r="D109" s="784"/>
      <c r="E109" s="784"/>
      <c r="F109" s="784"/>
      <c r="G109" s="785"/>
      <c r="H109" s="32"/>
      <c r="I109" s="32"/>
      <c r="J109" s="32"/>
      <c r="K109" s="32"/>
      <c r="L109" s="32"/>
      <c r="M109" s="32"/>
      <c r="N109" s="32"/>
    </row>
    <row r="110" spans="1:14">
      <c r="A110" s="351">
        <v>14</v>
      </c>
      <c r="B110" s="36" t="s">
        <v>74</v>
      </c>
      <c r="C110" s="787" t="s">
        <v>40</v>
      </c>
      <c r="D110" s="788"/>
      <c r="E110" s="788"/>
      <c r="F110" s="788"/>
      <c r="G110" s="789"/>
      <c r="H110" s="5"/>
      <c r="I110" s="5"/>
      <c r="J110" s="5"/>
      <c r="K110" s="5"/>
      <c r="L110" s="5"/>
      <c r="M110" s="5"/>
      <c r="N110" s="5"/>
    </row>
    <row r="111" spans="1:14" ht="15" customHeight="1">
      <c r="A111" s="5"/>
      <c r="B111" s="879" t="s">
        <v>142</v>
      </c>
      <c r="C111" s="880"/>
      <c r="D111" s="880"/>
      <c r="E111" s="880"/>
      <c r="F111" s="880"/>
      <c r="G111" s="880"/>
      <c r="H111" s="137"/>
      <c r="I111" s="5"/>
      <c r="J111" s="5"/>
      <c r="K111" s="5"/>
      <c r="L111" s="5"/>
      <c r="M111" s="5"/>
      <c r="N111" s="5"/>
    </row>
    <row r="113" spans="2:8" ht="14.4" customHeight="1">
      <c r="B113" s="807" t="s">
        <v>864</v>
      </c>
      <c r="C113" s="807"/>
      <c r="D113" s="807"/>
      <c r="E113" s="807"/>
      <c r="F113" s="807"/>
      <c r="G113" s="807"/>
      <c r="H113" s="137"/>
    </row>
    <row r="114" spans="2:8">
      <c r="C114" s="109"/>
      <c r="D114" s="109"/>
    </row>
    <row r="116" spans="2:8">
      <c r="C116" s="109"/>
      <c r="D116" s="109"/>
    </row>
    <row r="118" spans="2:8">
      <c r="C118" s="109"/>
    </row>
  </sheetData>
  <mergeCells count="64">
    <mergeCell ref="C44:E44"/>
    <mergeCell ref="B45:E45"/>
    <mergeCell ref="B47:E47"/>
    <mergeCell ref="B50:E50"/>
    <mergeCell ref="B52:E52"/>
    <mergeCell ref="C22:E22"/>
    <mergeCell ref="B25:E25"/>
    <mergeCell ref="B26:E26"/>
    <mergeCell ref="B111:G111"/>
    <mergeCell ref="B113:G113"/>
    <mergeCell ref="C70:N70"/>
    <mergeCell ref="B53:B54"/>
    <mergeCell ref="C53:E54"/>
    <mergeCell ref="B101:B107"/>
    <mergeCell ref="B74:N74"/>
    <mergeCell ref="C55:E55"/>
    <mergeCell ref="C56:E56"/>
    <mergeCell ref="B57:E57"/>
    <mergeCell ref="B58:E58"/>
    <mergeCell ref="C60:E60"/>
    <mergeCell ref="B66:B67"/>
    <mergeCell ref="B17:E17"/>
    <mergeCell ref="C18:E18"/>
    <mergeCell ref="C19:E19"/>
    <mergeCell ref="C20:E20"/>
    <mergeCell ref="C21:E21"/>
    <mergeCell ref="B12:E12"/>
    <mergeCell ref="C14:E14"/>
    <mergeCell ref="B15:E15"/>
    <mergeCell ref="C11:E11"/>
    <mergeCell ref="A1:B1"/>
    <mergeCell ref="C5:E5"/>
    <mergeCell ref="C3:E3"/>
    <mergeCell ref="B6:E6"/>
    <mergeCell ref="C8:E8"/>
    <mergeCell ref="B9:E9"/>
    <mergeCell ref="B32:E32"/>
    <mergeCell ref="B34:E34"/>
    <mergeCell ref="B41:E41"/>
    <mergeCell ref="C42:E42"/>
    <mergeCell ref="C43:E43"/>
    <mergeCell ref="C35:E35"/>
    <mergeCell ref="C36:E36"/>
    <mergeCell ref="C37:E37"/>
    <mergeCell ref="B38:E38"/>
    <mergeCell ref="C64:E64"/>
    <mergeCell ref="F66:H66"/>
    <mergeCell ref="I66:K66"/>
    <mergeCell ref="L66:N66"/>
    <mergeCell ref="B72:N72"/>
    <mergeCell ref="C66:C67"/>
    <mergeCell ref="D66:D67"/>
    <mergeCell ref="E66:E67"/>
    <mergeCell ref="B73:N73"/>
    <mergeCell ref="B71:N71"/>
    <mergeCell ref="C110:G110"/>
    <mergeCell ref="B75:N75"/>
    <mergeCell ref="B76:N76"/>
    <mergeCell ref="B78:G78"/>
    <mergeCell ref="B80:B86"/>
    <mergeCell ref="B87:B93"/>
    <mergeCell ref="B94:B100"/>
    <mergeCell ref="B108:G108"/>
    <mergeCell ref="B109:G109"/>
  </mergeCells>
  <pageMargins left="0" right="0" top="0.42499999999999999" bottom="0.75" header="0.10625" footer="0.3"/>
  <pageSetup paperSize="5" scale="75" orientation="landscape" horizontalDpi="300" verticalDpi="300" r:id="rId1"/>
  <rowBreaks count="2" manualBreakCount="2">
    <brk id="42" max="16383" man="1"/>
    <brk id="71"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view="pageBreakPreview" topLeftCell="A99" zoomScaleNormal="100" zoomScaleSheetLayoutView="100" zoomScalePageLayoutView="50" workbookViewId="0">
      <selection activeCell="B15" sqref="B15:E15"/>
    </sheetView>
  </sheetViews>
  <sheetFormatPr defaultRowHeight="14.4"/>
  <cols>
    <col min="1" max="1" width="6.44140625" bestFit="1" customWidth="1"/>
    <col min="2" max="2" width="46" bestFit="1" customWidth="1"/>
    <col min="3" max="3" width="19.5546875" customWidth="1"/>
    <col min="4" max="4" width="18.109375" customWidth="1"/>
    <col min="5" max="5" width="18.6640625" customWidth="1"/>
    <col min="6" max="6" width="14.6640625" customWidth="1"/>
    <col min="7" max="7" width="11.44140625" bestFit="1" customWidth="1"/>
    <col min="8" max="8" width="10.109375" bestFit="1" customWidth="1"/>
    <col min="9" max="9" width="9.88671875" customWidth="1"/>
    <col min="10" max="10" width="8.6640625" customWidth="1"/>
    <col min="11" max="11" width="10.109375" customWidth="1"/>
    <col min="12" max="12" width="11.44140625" bestFit="1" customWidth="1"/>
    <col min="13" max="14" width="8.44140625" bestFit="1" customWidth="1"/>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25.5" customHeight="1">
      <c r="A3" s="407" t="s">
        <v>1</v>
      </c>
      <c r="B3" s="2" t="s">
        <v>2</v>
      </c>
      <c r="C3" s="807" t="s">
        <v>192</v>
      </c>
      <c r="D3" s="807"/>
      <c r="E3" s="807"/>
      <c r="F3" s="5"/>
      <c r="G3" s="5"/>
      <c r="H3" s="5"/>
      <c r="I3" s="5"/>
      <c r="J3" s="5"/>
      <c r="K3" s="5"/>
      <c r="L3" s="5"/>
      <c r="M3" s="5"/>
      <c r="N3" s="5"/>
    </row>
    <row r="4" spans="1:14">
      <c r="A4" s="5"/>
      <c r="B4" s="5"/>
      <c r="C4" s="5"/>
      <c r="D4" s="70"/>
      <c r="E4" s="5"/>
      <c r="F4" s="5"/>
      <c r="G4" s="5"/>
      <c r="H4" s="5"/>
      <c r="I4" s="5"/>
      <c r="J4" s="5"/>
      <c r="K4" s="5"/>
      <c r="L4" s="5"/>
      <c r="M4" s="5"/>
      <c r="N4" s="5"/>
    </row>
    <row r="5" spans="1:14">
      <c r="A5" s="19">
        <v>1</v>
      </c>
      <c r="B5" s="2" t="s">
        <v>3</v>
      </c>
      <c r="C5" s="805" t="s">
        <v>120</v>
      </c>
      <c r="D5" s="805"/>
      <c r="E5" s="805"/>
      <c r="F5" s="5"/>
      <c r="G5" s="5"/>
      <c r="H5" s="5"/>
      <c r="I5" s="5"/>
      <c r="J5" s="5"/>
      <c r="K5" s="5"/>
      <c r="L5" s="5"/>
      <c r="M5" s="5"/>
      <c r="N5" s="5"/>
    </row>
    <row r="6" spans="1:14">
      <c r="A6" s="398"/>
      <c r="B6" s="810" t="s">
        <v>5</v>
      </c>
      <c r="C6" s="810"/>
      <c r="D6" s="810"/>
      <c r="E6" s="810"/>
      <c r="F6" s="5"/>
      <c r="G6" s="5"/>
      <c r="H6" s="5"/>
      <c r="I6" s="5"/>
      <c r="J6" s="5"/>
      <c r="K6" s="5"/>
      <c r="L6" s="5"/>
      <c r="M6" s="5"/>
      <c r="N6" s="5"/>
    </row>
    <row r="7" spans="1:14">
      <c r="A7" s="398"/>
      <c r="B7" s="6"/>
      <c r="C7" s="5"/>
      <c r="D7" s="70"/>
      <c r="E7" s="5"/>
      <c r="F7" s="5"/>
      <c r="G7" s="5"/>
      <c r="H7" s="5"/>
      <c r="I7" s="5"/>
      <c r="J7" s="5"/>
      <c r="K7" s="5"/>
      <c r="L7" s="5"/>
      <c r="M7" s="5"/>
      <c r="N7" s="5"/>
    </row>
    <row r="8" spans="1:14">
      <c r="A8" s="398">
        <v>2</v>
      </c>
      <c r="B8" s="2" t="s">
        <v>6</v>
      </c>
      <c r="C8" s="807" t="s">
        <v>1269</v>
      </c>
      <c r="D8" s="807"/>
      <c r="E8" s="807"/>
      <c r="F8" s="5"/>
      <c r="G8" s="5"/>
      <c r="H8" s="5"/>
      <c r="I8" s="5"/>
      <c r="J8" s="5"/>
      <c r="K8" s="5"/>
      <c r="L8" s="5"/>
      <c r="M8" s="5"/>
      <c r="N8" s="5"/>
    </row>
    <row r="9" spans="1:14">
      <c r="A9" s="398"/>
      <c r="B9" s="810" t="s">
        <v>5</v>
      </c>
      <c r="C9" s="810"/>
      <c r="D9" s="810"/>
      <c r="E9" s="810"/>
      <c r="F9" s="5"/>
      <c r="G9" s="5"/>
      <c r="H9" s="5"/>
      <c r="I9" s="5"/>
      <c r="J9" s="5"/>
      <c r="K9" s="5"/>
      <c r="L9" s="5"/>
      <c r="M9" s="5"/>
      <c r="N9" s="5"/>
    </row>
    <row r="10" spans="1:14">
      <c r="A10" s="398"/>
      <c r="B10" s="6"/>
      <c r="C10" s="5"/>
      <c r="D10" s="70"/>
      <c r="E10" s="5"/>
      <c r="F10" s="5"/>
      <c r="G10" s="5"/>
      <c r="H10" s="5"/>
      <c r="I10" s="5"/>
      <c r="J10" s="5"/>
      <c r="K10" s="5"/>
      <c r="L10" s="5"/>
      <c r="M10" s="5"/>
      <c r="N10" s="5"/>
    </row>
    <row r="11" spans="1:14" ht="27" customHeight="1">
      <c r="A11" s="398">
        <v>3</v>
      </c>
      <c r="B11" s="2" t="s">
        <v>7</v>
      </c>
      <c r="C11" s="805" t="s">
        <v>332</v>
      </c>
      <c r="D11" s="805"/>
      <c r="E11" s="805"/>
      <c r="F11" s="5"/>
      <c r="G11" s="5"/>
      <c r="H11" s="5"/>
      <c r="I11" s="5"/>
      <c r="J11" s="5"/>
      <c r="K11" s="5"/>
      <c r="L11" s="5"/>
      <c r="M11" s="5"/>
      <c r="N11" s="5"/>
    </row>
    <row r="12" spans="1:14">
      <c r="A12" s="398"/>
      <c r="B12" s="810" t="s">
        <v>5</v>
      </c>
      <c r="C12" s="810"/>
      <c r="D12" s="810"/>
      <c r="E12" s="810"/>
      <c r="F12" s="5"/>
      <c r="G12" s="740"/>
      <c r="H12" s="5"/>
      <c r="I12" s="5"/>
      <c r="J12" s="5"/>
      <c r="K12" s="5"/>
      <c r="L12" s="5"/>
      <c r="M12" s="5"/>
      <c r="N12" s="5"/>
    </row>
    <row r="13" spans="1:14">
      <c r="A13" s="398"/>
      <c r="B13" s="6"/>
      <c r="C13" s="5"/>
      <c r="D13" s="70"/>
      <c r="E13" s="5"/>
      <c r="F13" s="5"/>
      <c r="G13" s="5"/>
      <c r="H13" s="5"/>
      <c r="I13" s="5"/>
      <c r="J13" s="5"/>
      <c r="K13" s="5"/>
      <c r="L13" s="5"/>
      <c r="M13" s="5"/>
      <c r="N13" s="5"/>
    </row>
    <row r="14" spans="1:14">
      <c r="A14" s="398">
        <v>4</v>
      </c>
      <c r="B14" s="2" t="s">
        <v>9</v>
      </c>
      <c r="C14" s="807">
        <v>139.43</v>
      </c>
      <c r="D14" s="807"/>
      <c r="E14" s="807"/>
      <c r="F14" s="5"/>
      <c r="G14" s="5"/>
      <c r="H14" s="5"/>
      <c r="I14" s="5"/>
      <c r="J14" s="5"/>
      <c r="K14" s="5"/>
      <c r="L14" s="5"/>
      <c r="M14" s="5"/>
      <c r="N14" s="5"/>
    </row>
    <row r="15" spans="1:14">
      <c r="A15" s="398"/>
      <c r="B15" s="810" t="s">
        <v>10</v>
      </c>
      <c r="C15" s="810"/>
      <c r="D15" s="810"/>
      <c r="E15" s="810"/>
      <c r="F15" s="5"/>
      <c r="G15" s="5"/>
      <c r="H15" s="5"/>
      <c r="I15" s="5"/>
      <c r="J15" s="5"/>
      <c r="K15" s="5"/>
      <c r="L15" s="5"/>
      <c r="M15" s="5"/>
      <c r="N15" s="5"/>
    </row>
    <row r="16" spans="1:14">
      <c r="A16" s="398"/>
      <c r="B16" s="5"/>
      <c r="C16" s="5"/>
      <c r="D16" s="70"/>
      <c r="E16" s="5"/>
      <c r="F16" s="5"/>
      <c r="G16" s="5"/>
      <c r="H16" s="5"/>
      <c r="I16" s="5"/>
      <c r="J16" s="5"/>
      <c r="K16" s="5"/>
      <c r="L16" s="5"/>
      <c r="M16" s="5"/>
      <c r="N16" s="5"/>
    </row>
    <row r="17" spans="1:14">
      <c r="A17" s="398">
        <v>5</v>
      </c>
      <c r="B17" s="767" t="s">
        <v>308</v>
      </c>
      <c r="C17" s="800"/>
      <c r="D17" s="800"/>
      <c r="E17" s="800"/>
      <c r="F17" s="6"/>
      <c r="G17" s="6"/>
      <c r="H17" s="6"/>
      <c r="I17" s="6"/>
      <c r="J17" s="8"/>
      <c r="K17" s="8"/>
      <c r="L17" s="8"/>
      <c r="M17" s="8"/>
      <c r="N17" s="8"/>
    </row>
    <row r="18" spans="1:14">
      <c r="A18" s="398"/>
      <c r="B18" s="394" t="s">
        <v>12</v>
      </c>
      <c r="C18" s="835">
        <v>0.1249</v>
      </c>
      <c r="D18" s="835"/>
      <c r="E18" s="835"/>
      <c r="F18" s="406"/>
      <c r="G18" s="8"/>
      <c r="H18" s="8"/>
      <c r="I18" s="8"/>
      <c r="J18" s="8"/>
      <c r="K18" s="8"/>
      <c r="L18" s="8"/>
      <c r="M18" s="8"/>
      <c r="N18" s="8"/>
    </row>
    <row r="19" spans="1:14" ht="27" thickBot="1">
      <c r="A19" s="398"/>
      <c r="B19" s="394" t="s">
        <v>278</v>
      </c>
      <c r="C19" s="833">
        <v>3.1899999999999998E-2</v>
      </c>
      <c r="D19" s="833"/>
      <c r="E19" s="833"/>
      <c r="F19" s="406"/>
      <c r="G19" s="8"/>
      <c r="H19" s="5"/>
      <c r="I19" s="8"/>
      <c r="J19" s="8"/>
      <c r="K19" s="8"/>
      <c r="L19" s="8"/>
      <c r="M19" s="8"/>
      <c r="N19" s="8"/>
    </row>
    <row r="20" spans="1:14" ht="15" thickBot="1">
      <c r="A20" s="398"/>
      <c r="B20" s="9" t="s">
        <v>116</v>
      </c>
      <c r="C20" s="806">
        <v>9.8599999999999993E-2</v>
      </c>
      <c r="D20" s="806"/>
      <c r="E20" s="806"/>
      <c r="F20" s="423"/>
      <c r="G20" s="8"/>
      <c r="H20" s="8"/>
      <c r="I20" s="8"/>
      <c r="J20" s="8"/>
      <c r="K20" s="8"/>
      <c r="L20" s="8"/>
      <c r="M20" s="8"/>
      <c r="N20" s="8"/>
    </row>
    <row r="21" spans="1:14">
      <c r="A21" s="398"/>
      <c r="B21" s="394" t="s">
        <v>15</v>
      </c>
      <c r="C21" s="806">
        <v>5.28E-2</v>
      </c>
      <c r="D21" s="762"/>
      <c r="E21" s="762"/>
      <c r="F21" s="406"/>
      <c r="G21" s="8"/>
      <c r="H21" s="8"/>
      <c r="I21" s="8"/>
      <c r="J21" s="8"/>
      <c r="K21" s="8"/>
      <c r="L21" s="8"/>
      <c r="M21" s="8"/>
      <c r="N21" s="8"/>
    </row>
    <row r="22" spans="1:14">
      <c r="A22" s="398"/>
      <c r="B22" s="394" t="s">
        <v>16</v>
      </c>
      <c r="C22" s="945">
        <v>4.8899999999999999E-2</v>
      </c>
      <c r="D22" s="946"/>
      <c r="E22" s="946"/>
      <c r="F22" s="406"/>
      <c r="G22" s="8"/>
      <c r="H22" s="8"/>
      <c r="I22" s="8"/>
      <c r="J22" s="8"/>
      <c r="K22" s="8"/>
      <c r="L22" s="8"/>
      <c r="M22" s="8"/>
      <c r="N22" s="8"/>
    </row>
    <row r="23" spans="1:14">
      <c r="A23" s="398"/>
      <c r="B23" s="5"/>
      <c r="C23" s="8"/>
      <c r="D23" s="71"/>
      <c r="E23" s="8"/>
      <c r="F23" s="406"/>
      <c r="G23" s="8"/>
      <c r="H23" s="8"/>
      <c r="I23" s="8"/>
      <c r="J23" s="8"/>
      <c r="K23" s="8"/>
      <c r="L23" s="8"/>
      <c r="M23" s="8"/>
      <c r="N23" s="8"/>
    </row>
    <row r="24" spans="1:14">
      <c r="A24" s="398"/>
      <c r="B24" s="406"/>
      <c r="C24" s="406"/>
      <c r="D24" s="72"/>
      <c r="E24" s="406"/>
      <c r="F24" s="406"/>
      <c r="G24" s="8"/>
      <c r="H24" s="8"/>
      <c r="I24" s="8"/>
      <c r="J24" s="8"/>
      <c r="K24" s="8"/>
      <c r="L24" s="8"/>
      <c r="M24" s="8"/>
      <c r="N24" s="8"/>
    </row>
    <row r="25" spans="1:14">
      <c r="A25" s="398">
        <v>6</v>
      </c>
      <c r="B25" s="767" t="s">
        <v>312</v>
      </c>
      <c r="C25" s="767"/>
      <c r="D25" s="767"/>
      <c r="E25" s="767"/>
      <c r="F25" s="6"/>
      <c r="G25" s="6"/>
      <c r="H25" s="8"/>
      <c r="I25" s="6"/>
      <c r="J25" s="6"/>
      <c r="K25" s="5"/>
      <c r="L25" s="5"/>
      <c r="M25" s="5"/>
      <c r="N25" s="5"/>
    </row>
    <row r="26" spans="1:14">
      <c r="A26" s="398"/>
      <c r="B26" s="812" t="s">
        <v>19</v>
      </c>
      <c r="C26" s="813"/>
      <c r="D26" s="813"/>
      <c r="E26" s="842"/>
      <c r="F26" s="406"/>
      <c r="G26" s="5"/>
      <c r="H26" s="5"/>
      <c r="I26" s="5"/>
      <c r="J26" s="5"/>
      <c r="K26" s="5"/>
      <c r="L26" s="5"/>
      <c r="M26" s="5"/>
      <c r="N26" s="5"/>
    </row>
    <row r="27" spans="1:14">
      <c r="A27" s="398"/>
      <c r="B27" s="388" t="s">
        <v>20</v>
      </c>
      <c r="C27" s="393" t="s">
        <v>97</v>
      </c>
      <c r="D27" s="73" t="s">
        <v>98</v>
      </c>
      <c r="E27" s="393" t="s">
        <v>22</v>
      </c>
      <c r="F27" s="406"/>
      <c r="G27" s="5"/>
      <c r="H27" s="5"/>
      <c r="I27" s="5"/>
      <c r="J27" s="5"/>
      <c r="K27" s="5"/>
      <c r="L27" s="5"/>
      <c r="M27" s="5"/>
      <c r="N27" s="5"/>
    </row>
    <row r="28" spans="1:14" ht="15" customHeight="1">
      <c r="A28" s="398"/>
      <c r="B28" s="390" t="s">
        <v>23</v>
      </c>
      <c r="C28" s="74">
        <v>188479.95</v>
      </c>
      <c r="D28" s="140">
        <f>2236.15*10000000/100000</f>
        <v>223615</v>
      </c>
      <c r="E28" s="424">
        <f>1699.67*10000000/100000</f>
        <v>169967</v>
      </c>
      <c r="F28" s="406"/>
      <c r="G28" s="5"/>
      <c r="H28" s="5"/>
      <c r="I28" s="5"/>
      <c r="J28" s="5"/>
      <c r="K28" s="5"/>
      <c r="L28" s="5"/>
      <c r="M28" s="5"/>
      <c r="N28" s="5"/>
    </row>
    <row r="29" spans="1:14">
      <c r="A29" s="398"/>
      <c r="B29" s="390" t="s">
        <v>24</v>
      </c>
      <c r="C29" s="10">
        <v>4719.07</v>
      </c>
      <c r="D29" s="140">
        <f>29.67*10000000/100000</f>
        <v>2967</v>
      </c>
      <c r="E29" s="424">
        <f>31.64*10000000/100000</f>
        <v>3164</v>
      </c>
      <c r="F29" s="406"/>
      <c r="G29" s="5"/>
      <c r="H29" s="5"/>
      <c r="I29" s="5"/>
      <c r="J29" s="5"/>
      <c r="K29" s="5"/>
      <c r="L29" s="5"/>
      <c r="M29" s="5"/>
      <c r="N29" s="5"/>
    </row>
    <row r="30" spans="1:14">
      <c r="A30" s="398"/>
      <c r="B30" s="390" t="s">
        <v>25</v>
      </c>
      <c r="C30" s="10">
        <v>2499.89</v>
      </c>
      <c r="D30" s="140">
        <f>25*10000000/100000</f>
        <v>2500</v>
      </c>
      <c r="E30" s="424">
        <f>25*10000000/100000</f>
        <v>2500</v>
      </c>
      <c r="F30" s="406"/>
      <c r="G30" s="5"/>
      <c r="H30" s="5"/>
      <c r="I30" s="5"/>
      <c r="J30" s="5"/>
      <c r="K30" s="5"/>
      <c r="L30" s="5"/>
      <c r="M30" s="5"/>
      <c r="N30" s="5"/>
    </row>
    <row r="31" spans="1:14">
      <c r="A31" s="398"/>
      <c r="B31" s="390" t="s">
        <v>26</v>
      </c>
      <c r="C31" s="74">
        <v>22981.98</v>
      </c>
      <c r="D31" s="140">
        <f>259.49*10000000/100000</f>
        <v>25949</v>
      </c>
      <c r="E31" s="424">
        <f>291.14*10000000/100000</f>
        <v>29114</v>
      </c>
      <c r="F31" s="406"/>
      <c r="G31" s="5"/>
      <c r="H31" s="5"/>
      <c r="I31" s="5"/>
      <c r="J31" s="5"/>
      <c r="K31" s="5"/>
      <c r="L31" s="5"/>
      <c r="M31" s="5"/>
      <c r="N31" s="5"/>
    </row>
    <row r="32" spans="1:14">
      <c r="A32" s="398"/>
      <c r="B32" s="768" t="s">
        <v>104</v>
      </c>
      <c r="C32" s="769"/>
      <c r="D32" s="769"/>
      <c r="E32" s="770"/>
      <c r="F32" s="406"/>
      <c r="G32" s="5"/>
      <c r="H32" s="5"/>
      <c r="I32" s="5"/>
      <c r="J32" s="5"/>
      <c r="K32" s="5"/>
      <c r="L32" s="5"/>
      <c r="M32" s="5"/>
      <c r="N32" s="5"/>
    </row>
    <row r="33" spans="1:14">
      <c r="A33" s="398"/>
      <c r="B33" s="8"/>
      <c r="C33" s="406"/>
      <c r="D33" s="72"/>
      <c r="E33" s="406"/>
      <c r="F33" s="406"/>
      <c r="G33" s="5"/>
      <c r="H33" s="5"/>
      <c r="I33" s="5"/>
      <c r="J33" s="5"/>
      <c r="K33" s="5"/>
      <c r="L33" s="5"/>
      <c r="M33" s="5"/>
      <c r="N33" s="5"/>
    </row>
    <row r="34" spans="1:14">
      <c r="A34" s="398">
        <v>7</v>
      </c>
      <c r="B34" s="767" t="s">
        <v>27</v>
      </c>
      <c r="C34" s="767"/>
      <c r="D34" s="767"/>
      <c r="E34" s="767"/>
      <c r="F34" s="6"/>
      <c r="G34" s="6"/>
      <c r="H34" s="6"/>
      <c r="I34" s="6"/>
      <c r="J34" s="6"/>
      <c r="K34" s="5"/>
      <c r="L34" s="5"/>
      <c r="M34" s="5"/>
      <c r="N34" s="5"/>
    </row>
    <row r="35" spans="1:14">
      <c r="A35" s="398"/>
      <c r="B35" s="388" t="s">
        <v>28</v>
      </c>
      <c r="C35" s="762" t="s">
        <v>87</v>
      </c>
      <c r="D35" s="762"/>
      <c r="E35" s="762"/>
      <c r="F35" s="8"/>
      <c r="G35" s="5"/>
      <c r="H35" s="5"/>
      <c r="I35" s="5"/>
      <c r="J35" s="5"/>
      <c r="K35" s="5"/>
      <c r="L35" s="5"/>
      <c r="M35" s="5"/>
      <c r="N35" s="5"/>
    </row>
    <row r="36" spans="1:14">
      <c r="A36" s="398"/>
      <c r="B36" s="388" t="s">
        <v>30</v>
      </c>
      <c r="C36" s="762" t="s">
        <v>87</v>
      </c>
      <c r="D36" s="762"/>
      <c r="E36" s="762"/>
      <c r="F36" s="8"/>
      <c r="G36" s="5"/>
      <c r="H36" s="5"/>
      <c r="I36" s="5"/>
      <c r="J36" s="5"/>
      <c r="K36" s="5"/>
      <c r="L36" s="5"/>
      <c r="M36" s="5"/>
      <c r="N36" s="5"/>
    </row>
    <row r="37" spans="1:14" ht="25.5" customHeight="1">
      <c r="A37" s="398"/>
      <c r="B37" s="388" t="s">
        <v>31</v>
      </c>
      <c r="C37" s="762" t="s">
        <v>87</v>
      </c>
      <c r="D37" s="762"/>
      <c r="E37" s="762"/>
      <c r="F37" s="8"/>
      <c r="G37" s="5"/>
      <c r="H37" s="5"/>
      <c r="I37" s="5"/>
      <c r="J37" s="5"/>
      <c r="K37" s="5"/>
      <c r="L37" s="5"/>
      <c r="M37" s="5"/>
      <c r="N37" s="5"/>
    </row>
    <row r="38" spans="1:14">
      <c r="A38" s="398"/>
      <c r="B38" s="5"/>
      <c r="C38" s="8"/>
      <c r="D38" s="71"/>
      <c r="E38" s="8"/>
      <c r="F38" s="8"/>
      <c r="G38" s="5"/>
      <c r="H38" s="5"/>
      <c r="I38" s="5"/>
      <c r="J38" s="5"/>
      <c r="K38" s="5"/>
      <c r="L38" s="5"/>
      <c r="M38" s="5"/>
      <c r="N38" s="5"/>
    </row>
    <row r="39" spans="1:14">
      <c r="A39" s="398"/>
      <c r="B39" s="406"/>
      <c r="C39" s="8"/>
      <c r="D39" s="71"/>
      <c r="E39" s="8"/>
      <c r="F39" s="8"/>
      <c r="G39" s="5"/>
      <c r="H39" s="5"/>
      <c r="I39" s="5"/>
      <c r="J39" s="5"/>
      <c r="K39" s="5"/>
      <c r="L39" s="5"/>
      <c r="M39" s="5"/>
      <c r="N39" s="5"/>
    </row>
    <row r="40" spans="1:14">
      <c r="A40" s="398">
        <v>8</v>
      </c>
      <c r="B40" s="767" t="s">
        <v>310</v>
      </c>
      <c r="C40" s="767"/>
      <c r="D40" s="767"/>
      <c r="E40" s="767"/>
      <c r="F40" s="6"/>
      <c r="G40" s="6"/>
      <c r="H40" s="6"/>
      <c r="I40" s="6"/>
      <c r="J40" s="6"/>
      <c r="K40" s="5"/>
      <c r="L40" s="5"/>
      <c r="M40" s="5"/>
      <c r="N40" s="5"/>
    </row>
    <row r="41" spans="1:14">
      <c r="A41" s="398"/>
      <c r="B41" s="388" t="s">
        <v>33</v>
      </c>
      <c r="C41" s="825" t="s">
        <v>123</v>
      </c>
      <c r="D41" s="826"/>
      <c r="E41" s="827"/>
      <c r="F41" s="8"/>
      <c r="G41" s="5"/>
      <c r="H41" s="5"/>
      <c r="I41" s="5"/>
      <c r="J41" s="5"/>
      <c r="K41" s="5"/>
      <c r="L41" s="5"/>
      <c r="M41" s="5"/>
      <c r="N41" s="5"/>
    </row>
    <row r="42" spans="1:14" ht="37.5" customHeight="1">
      <c r="A42" s="398"/>
      <c r="B42" s="388" t="s">
        <v>30</v>
      </c>
      <c r="C42" s="825" t="s">
        <v>431</v>
      </c>
      <c r="D42" s="826"/>
      <c r="E42" s="827"/>
      <c r="F42" s="8"/>
      <c r="G42" s="5"/>
      <c r="H42" s="5"/>
      <c r="I42" s="5"/>
      <c r="J42" s="5"/>
      <c r="K42" s="5"/>
      <c r="L42" s="5"/>
      <c r="M42" s="5"/>
      <c r="N42" s="5"/>
    </row>
    <row r="43" spans="1:14" ht="14.4" customHeight="1">
      <c r="A43" s="398"/>
      <c r="B43" s="388" t="s">
        <v>31</v>
      </c>
      <c r="C43" s="825" t="s">
        <v>123</v>
      </c>
      <c r="D43" s="826"/>
      <c r="E43" s="827"/>
      <c r="F43" s="8"/>
      <c r="G43" s="5"/>
      <c r="H43" s="5"/>
      <c r="I43" s="5"/>
      <c r="J43" s="5"/>
      <c r="K43" s="5"/>
      <c r="L43" s="5"/>
      <c r="M43" s="5"/>
      <c r="N43" s="5"/>
    </row>
    <row r="44" spans="1:14">
      <c r="A44" s="398"/>
      <c r="B44" s="768" t="s">
        <v>131</v>
      </c>
      <c r="C44" s="769"/>
      <c r="D44" s="769"/>
      <c r="E44" s="770"/>
      <c r="F44" s="8"/>
      <c r="G44" s="5"/>
      <c r="H44" s="5"/>
      <c r="I44" s="5"/>
      <c r="J44" s="5"/>
      <c r="K44" s="5"/>
      <c r="L44" s="5"/>
      <c r="M44" s="5"/>
      <c r="N44" s="5"/>
    </row>
    <row r="45" spans="1:14">
      <c r="A45" s="407"/>
      <c r="B45" s="5"/>
      <c r="C45" s="5"/>
      <c r="D45" s="75"/>
      <c r="E45" s="8"/>
      <c r="F45" s="5"/>
      <c r="G45" s="5"/>
      <c r="H45" s="5"/>
      <c r="I45" s="5"/>
      <c r="J45" s="5"/>
      <c r="K45" s="5"/>
      <c r="L45" s="5"/>
      <c r="M45" s="5"/>
      <c r="N45" s="5"/>
    </row>
    <row r="46" spans="1:14">
      <c r="A46" s="11">
        <v>9</v>
      </c>
      <c r="B46" s="766" t="s">
        <v>311</v>
      </c>
      <c r="C46" s="767"/>
      <c r="D46" s="767"/>
      <c r="E46" s="767"/>
      <c r="F46" s="12"/>
      <c r="G46" s="6"/>
      <c r="H46" s="6"/>
      <c r="I46" s="6"/>
      <c r="J46" s="5"/>
      <c r="K46" s="5"/>
      <c r="L46" s="5"/>
      <c r="M46" s="5"/>
      <c r="N46" s="5"/>
    </row>
    <row r="47" spans="1:14" ht="52.8">
      <c r="A47" s="11"/>
      <c r="B47" s="392" t="s">
        <v>36</v>
      </c>
      <c r="C47" s="402" t="s">
        <v>37</v>
      </c>
      <c r="D47" s="405" t="s">
        <v>86</v>
      </c>
      <c r="E47" s="402" t="s">
        <v>92</v>
      </c>
      <c r="F47" s="5"/>
      <c r="G47" s="5"/>
      <c r="H47" s="5"/>
      <c r="I47" s="5"/>
      <c r="J47" s="5"/>
      <c r="K47" s="5"/>
      <c r="L47" s="5"/>
      <c r="M47" s="5"/>
      <c r="N47" s="5"/>
    </row>
    <row r="48" spans="1:14" ht="237.6">
      <c r="A48" s="13"/>
      <c r="B48" s="399" t="s">
        <v>105</v>
      </c>
      <c r="C48" s="410" t="s">
        <v>217</v>
      </c>
      <c r="D48" s="410" t="s">
        <v>410</v>
      </c>
      <c r="E48" s="403" t="s">
        <v>76</v>
      </c>
      <c r="F48" s="5"/>
      <c r="G48" s="5"/>
      <c r="H48" s="5"/>
      <c r="I48" s="5"/>
      <c r="J48" s="5"/>
      <c r="K48" s="5"/>
      <c r="L48" s="5"/>
      <c r="M48" s="5"/>
      <c r="N48" s="5"/>
    </row>
    <row r="49" spans="1:14">
      <c r="A49" s="14"/>
      <c r="B49" s="839"/>
      <c r="C49" s="840"/>
      <c r="D49" s="840"/>
      <c r="E49" s="841"/>
      <c r="F49" s="406"/>
      <c r="G49" s="406"/>
      <c r="H49" s="406"/>
      <c r="I49" s="5"/>
      <c r="J49" s="5"/>
      <c r="K49" s="5"/>
      <c r="L49" s="5"/>
      <c r="M49" s="5"/>
      <c r="N49" s="5"/>
    </row>
    <row r="50" spans="1:14">
      <c r="A50" s="15"/>
      <c r="B50" s="37"/>
      <c r="C50" s="396"/>
      <c r="D50" s="75"/>
      <c r="E50" s="396"/>
      <c r="F50" s="406"/>
      <c r="G50" s="406"/>
      <c r="H50" s="406"/>
      <c r="I50" s="406"/>
      <c r="J50" s="5"/>
      <c r="K50" s="5"/>
      <c r="L50" s="5"/>
      <c r="M50" s="5"/>
      <c r="N50" s="5"/>
    </row>
    <row r="51" spans="1:14">
      <c r="A51" s="11">
        <v>10</v>
      </c>
      <c r="B51" s="766" t="s">
        <v>311</v>
      </c>
      <c r="C51" s="767"/>
      <c r="D51" s="767"/>
      <c r="E51" s="767"/>
      <c r="F51" s="406"/>
      <c r="G51" s="406"/>
      <c r="H51" s="406"/>
      <c r="I51" s="5"/>
      <c r="J51" s="5"/>
      <c r="K51" s="5"/>
      <c r="L51" s="5"/>
      <c r="M51" s="5"/>
      <c r="N51" s="5"/>
    </row>
    <row r="52" spans="1:14" ht="15" customHeight="1">
      <c r="A52" s="13"/>
      <c r="B52" s="867" t="s">
        <v>41</v>
      </c>
      <c r="C52" s="947" t="s">
        <v>218</v>
      </c>
      <c r="D52" s="948"/>
      <c r="E52" s="949"/>
      <c r="F52" s="5"/>
      <c r="G52" s="5"/>
      <c r="H52" s="5"/>
      <c r="I52" s="5"/>
      <c r="J52" s="5"/>
      <c r="K52" s="1"/>
      <c r="L52" s="5"/>
      <c r="M52" s="5"/>
      <c r="N52" s="5"/>
    </row>
    <row r="53" spans="1:14" ht="38.25" customHeight="1">
      <c r="A53" s="13"/>
      <c r="B53" s="868"/>
      <c r="C53" s="950"/>
      <c r="D53" s="951"/>
      <c r="E53" s="952"/>
      <c r="F53" s="5"/>
      <c r="G53" s="5"/>
      <c r="H53" s="5"/>
      <c r="I53" s="5"/>
      <c r="J53" s="5"/>
      <c r="K53" s="1"/>
      <c r="L53" s="5"/>
      <c r="M53" s="5"/>
      <c r="N53" s="5"/>
    </row>
    <row r="54" spans="1:14" ht="84.75" customHeight="1">
      <c r="A54" s="11"/>
      <c r="B54" s="16" t="s">
        <v>42</v>
      </c>
      <c r="C54" s="764" t="s">
        <v>411</v>
      </c>
      <c r="D54" s="764"/>
      <c r="E54" s="764"/>
      <c r="F54" s="5"/>
      <c r="G54" s="5"/>
      <c r="H54" s="5"/>
      <c r="I54" s="5"/>
      <c r="J54" s="5"/>
      <c r="K54" s="5"/>
      <c r="L54" s="5"/>
      <c r="M54" s="5"/>
      <c r="N54" s="5"/>
    </row>
    <row r="55" spans="1:14">
      <c r="A55" s="13"/>
      <c r="B55" s="16" t="s">
        <v>43</v>
      </c>
      <c r="C55" s="875" t="s">
        <v>44</v>
      </c>
      <c r="D55" s="876"/>
      <c r="E55" s="877"/>
      <c r="F55" s="5"/>
      <c r="G55" s="5"/>
      <c r="H55" s="5"/>
      <c r="I55" s="5"/>
      <c r="J55" s="5"/>
      <c r="K55" s="17"/>
      <c r="L55" s="5"/>
      <c r="M55" s="5"/>
      <c r="N55" s="5"/>
    </row>
    <row r="56" spans="1:14">
      <c r="A56" s="13"/>
      <c r="B56" s="810"/>
      <c r="C56" s="810"/>
      <c r="D56" s="810"/>
      <c r="E56" s="810"/>
      <c r="F56" s="5"/>
      <c r="G56" s="5"/>
      <c r="H56" s="5"/>
      <c r="I56" s="5"/>
      <c r="J56" s="5"/>
      <c r="K56" s="17"/>
      <c r="L56" s="5"/>
      <c r="M56" s="5"/>
      <c r="N56" s="5"/>
    </row>
    <row r="57" spans="1:14">
      <c r="A57" s="18" t="s">
        <v>45</v>
      </c>
      <c r="B57" s="858" t="s">
        <v>46</v>
      </c>
      <c r="C57" s="858"/>
      <c r="D57" s="858"/>
      <c r="E57" s="858"/>
      <c r="F57" s="38"/>
      <c r="G57" s="38"/>
      <c r="H57" s="38"/>
      <c r="I57" s="38"/>
      <c r="J57" s="38"/>
      <c r="K57" s="38"/>
      <c r="L57" s="38"/>
      <c r="M57" s="38"/>
      <c r="N57" s="38"/>
    </row>
    <row r="58" spans="1:14">
      <c r="A58" s="23"/>
      <c r="B58" s="24"/>
      <c r="C58" s="25"/>
      <c r="D58" s="76"/>
      <c r="E58" s="25"/>
      <c r="F58" s="25"/>
      <c r="G58" s="5"/>
      <c r="H58" s="5"/>
      <c r="I58" s="5"/>
      <c r="J58" s="5"/>
      <c r="K58" s="5"/>
      <c r="L58" s="5"/>
      <c r="M58" s="5"/>
      <c r="N58" s="5"/>
    </row>
    <row r="59" spans="1:14">
      <c r="A59" s="398">
        <v>11</v>
      </c>
      <c r="B59" s="2" t="s">
        <v>47</v>
      </c>
      <c r="C59" s="953" t="s">
        <v>134</v>
      </c>
      <c r="D59" s="953"/>
      <c r="E59" s="953"/>
      <c r="F59" s="6"/>
      <c r="G59" s="6"/>
      <c r="H59" s="26"/>
      <c r="I59" s="6"/>
      <c r="J59" s="6"/>
      <c r="K59" s="5"/>
      <c r="L59" s="5"/>
      <c r="M59" s="5"/>
      <c r="N59" s="5"/>
    </row>
    <row r="60" spans="1:14">
      <c r="A60" s="398"/>
      <c r="B60" s="406"/>
      <c r="C60" s="406"/>
      <c r="D60" s="72"/>
      <c r="E60" s="406"/>
      <c r="F60" s="406"/>
      <c r="G60" s="406"/>
      <c r="H60" s="27"/>
      <c r="I60" s="27"/>
      <c r="J60" s="406"/>
      <c r="K60" s="5"/>
      <c r="L60" s="5"/>
      <c r="M60" s="5"/>
      <c r="N60" s="5"/>
    </row>
    <row r="61" spans="1:14">
      <c r="A61" s="398">
        <v>12</v>
      </c>
      <c r="B61" s="6" t="s">
        <v>48</v>
      </c>
      <c r="C61" s="6"/>
      <c r="D61" s="77"/>
      <c r="E61" s="26"/>
      <c r="F61" s="26"/>
      <c r="G61" s="6"/>
      <c r="H61" s="6"/>
      <c r="I61" s="6"/>
      <c r="J61" s="6"/>
      <c r="K61" s="6"/>
      <c r="L61" s="6"/>
      <c r="M61" s="6"/>
      <c r="N61" s="6"/>
    </row>
    <row r="62" spans="1:14">
      <c r="A62" s="398"/>
      <c r="B62" s="6"/>
      <c r="C62" s="6"/>
      <c r="D62" s="77"/>
      <c r="E62" s="26"/>
      <c r="F62" s="26"/>
      <c r="G62" s="26"/>
      <c r="H62" s="6"/>
      <c r="I62" s="6"/>
      <c r="J62" s="6"/>
      <c r="K62" s="6"/>
      <c r="L62" s="6"/>
      <c r="M62" s="6"/>
      <c r="N62" s="6"/>
    </row>
    <row r="63" spans="1:14">
      <c r="A63" s="398"/>
      <c r="B63" s="388" t="s">
        <v>49</v>
      </c>
      <c r="C63" s="762" t="s">
        <v>197</v>
      </c>
      <c r="D63" s="762"/>
      <c r="E63" s="762"/>
      <c r="F63" s="27"/>
      <c r="G63" s="27"/>
      <c r="H63" s="406"/>
      <c r="I63" s="406"/>
      <c r="J63" s="406"/>
      <c r="K63" s="406"/>
      <c r="L63" s="406"/>
      <c r="M63" s="406"/>
      <c r="N63" s="406"/>
    </row>
    <row r="64" spans="1:14">
      <c r="A64" s="398"/>
      <c r="B64" s="406"/>
      <c r="C64" s="406"/>
      <c r="D64" s="115"/>
      <c r="E64" s="55"/>
      <c r="F64" s="406"/>
      <c r="G64" s="27"/>
      <c r="H64" s="406"/>
      <c r="I64" s="406"/>
      <c r="J64" s="406"/>
      <c r="K64" s="406"/>
      <c r="L64" s="406"/>
      <c r="M64" s="406"/>
      <c r="N64" s="406"/>
    </row>
    <row r="65" spans="1:14">
      <c r="A65" s="398"/>
      <c r="B65" s="767" t="s">
        <v>50</v>
      </c>
      <c r="C65" s="800" t="s">
        <v>198</v>
      </c>
      <c r="D65" s="908" t="s">
        <v>432</v>
      </c>
      <c r="E65" s="802" t="s">
        <v>433</v>
      </c>
      <c r="F65" s="790" t="s">
        <v>117</v>
      </c>
      <c r="G65" s="791"/>
      <c r="H65" s="792"/>
      <c r="I65" s="771" t="s">
        <v>52</v>
      </c>
      <c r="J65" s="771"/>
      <c r="K65" s="771"/>
      <c r="L65" s="771" t="s">
        <v>53</v>
      </c>
      <c r="M65" s="771"/>
      <c r="N65" s="771"/>
    </row>
    <row r="66" spans="1:14" ht="39.6">
      <c r="A66" s="407"/>
      <c r="B66" s="767"/>
      <c r="C66" s="801"/>
      <c r="D66" s="909"/>
      <c r="E66" s="803"/>
      <c r="F66" s="388" t="s">
        <v>54</v>
      </c>
      <c r="G66" s="388" t="s">
        <v>55</v>
      </c>
      <c r="H66" s="388" t="s">
        <v>56</v>
      </c>
      <c r="I66" s="388" t="s">
        <v>57</v>
      </c>
      <c r="J66" s="388" t="s">
        <v>55</v>
      </c>
      <c r="K66" s="388" t="s">
        <v>56</v>
      </c>
      <c r="L66" s="388" t="s">
        <v>57</v>
      </c>
      <c r="M66" s="388" t="s">
        <v>55</v>
      </c>
      <c r="N66" s="388" t="s">
        <v>56</v>
      </c>
    </row>
    <row r="67" spans="1:14">
      <c r="A67" s="407"/>
      <c r="B67" s="388" t="s">
        <v>80</v>
      </c>
      <c r="C67" s="135">
        <v>146</v>
      </c>
      <c r="D67" s="135">
        <v>235.65</v>
      </c>
      <c r="E67" s="397">
        <v>143.5</v>
      </c>
      <c r="F67" s="397">
        <v>152.85</v>
      </c>
      <c r="G67" s="397">
        <v>154</v>
      </c>
      <c r="H67" s="397">
        <v>131.80000000000001</v>
      </c>
      <c r="I67" s="397">
        <v>107.35</v>
      </c>
      <c r="J67" s="397">
        <v>261</v>
      </c>
      <c r="K67" s="397">
        <v>98.6</v>
      </c>
      <c r="L67" s="28">
        <v>136</v>
      </c>
      <c r="M67" s="28">
        <v>178.35</v>
      </c>
      <c r="N67" s="28">
        <v>110</v>
      </c>
    </row>
    <row r="68" spans="1:14" ht="26.4">
      <c r="A68" s="407"/>
      <c r="B68" s="388" t="s">
        <v>118</v>
      </c>
      <c r="C68" s="134">
        <v>17222</v>
      </c>
      <c r="D68" s="134">
        <v>17200.8</v>
      </c>
      <c r="E68" s="397">
        <v>15832.05</v>
      </c>
      <c r="F68" s="397">
        <v>17464.75</v>
      </c>
      <c r="G68" s="397">
        <v>18604.45</v>
      </c>
      <c r="H68" s="397">
        <v>14151.4</v>
      </c>
      <c r="I68" s="397">
        <v>17359.75</v>
      </c>
      <c r="J68" s="397">
        <v>18887.599999999999</v>
      </c>
      <c r="K68" s="397">
        <v>15183.4</v>
      </c>
      <c r="L68" s="28">
        <v>22326.9</v>
      </c>
      <c r="M68" s="28">
        <v>22526.6</v>
      </c>
      <c r="N68" s="28">
        <v>17312.75</v>
      </c>
    </row>
    <row r="69" spans="1:14">
      <c r="A69" s="407"/>
      <c r="B69" s="388" t="s">
        <v>313</v>
      </c>
      <c r="C69" s="829" t="s">
        <v>76</v>
      </c>
      <c r="D69" s="829"/>
      <c r="E69" s="829"/>
      <c r="F69" s="829"/>
      <c r="G69" s="829"/>
      <c r="H69" s="829"/>
      <c r="I69" s="829"/>
      <c r="J69" s="829"/>
      <c r="K69" s="829"/>
      <c r="L69" s="829"/>
      <c r="M69" s="829"/>
      <c r="N69" s="829"/>
    </row>
    <row r="70" spans="1:14" s="5" customFormat="1" ht="13.2">
      <c r="A70" s="407"/>
      <c r="B70" s="830" t="s">
        <v>321</v>
      </c>
      <c r="C70" s="830"/>
      <c r="D70" s="830"/>
      <c r="E70" s="830"/>
      <c r="F70" s="830"/>
      <c r="G70" s="830"/>
      <c r="H70" s="830"/>
      <c r="I70" s="830"/>
      <c r="J70" s="830"/>
      <c r="K70" s="830"/>
      <c r="L70" s="830"/>
      <c r="M70" s="830"/>
      <c r="N70" s="830"/>
    </row>
    <row r="71" spans="1:14">
      <c r="A71" s="407"/>
      <c r="B71" s="832" t="s">
        <v>79</v>
      </c>
      <c r="C71" s="832"/>
      <c r="D71" s="832"/>
      <c r="E71" s="832"/>
      <c r="F71" s="832"/>
      <c r="G71" s="832"/>
      <c r="H71" s="832"/>
      <c r="I71" s="832"/>
      <c r="J71" s="832"/>
      <c r="K71" s="832"/>
      <c r="L71" s="832"/>
      <c r="M71" s="832"/>
      <c r="N71" s="832"/>
    </row>
    <row r="72" spans="1:14">
      <c r="A72" s="407"/>
      <c r="B72" s="810" t="s">
        <v>60</v>
      </c>
      <c r="C72" s="810"/>
      <c r="D72" s="810"/>
      <c r="E72" s="810"/>
      <c r="F72" s="810"/>
      <c r="G72" s="810"/>
      <c r="H72" s="810"/>
      <c r="I72" s="810"/>
      <c r="J72" s="810"/>
      <c r="K72" s="810"/>
      <c r="L72" s="810"/>
      <c r="M72" s="810"/>
      <c r="N72" s="810"/>
    </row>
    <row r="73" spans="1:14">
      <c r="A73" s="1"/>
      <c r="B73" s="853" t="s">
        <v>61</v>
      </c>
      <c r="C73" s="853"/>
      <c r="D73" s="853"/>
      <c r="E73" s="853"/>
      <c r="F73" s="853"/>
      <c r="G73" s="853"/>
      <c r="H73" s="853"/>
      <c r="I73" s="853"/>
      <c r="J73" s="853"/>
      <c r="K73" s="853"/>
      <c r="L73" s="853"/>
      <c r="M73" s="853"/>
      <c r="N73" s="853"/>
    </row>
    <row r="74" spans="1:14">
      <c r="A74" s="407"/>
      <c r="B74" s="831" t="s">
        <v>110</v>
      </c>
      <c r="C74" s="831"/>
      <c r="D74" s="831"/>
      <c r="E74" s="831"/>
      <c r="F74" s="831"/>
      <c r="G74" s="831"/>
      <c r="H74" s="831"/>
      <c r="I74" s="831"/>
      <c r="J74" s="831"/>
      <c r="K74" s="831"/>
      <c r="L74" s="831"/>
      <c r="M74" s="831"/>
      <c r="N74" s="831"/>
    </row>
    <row r="75" spans="1:14">
      <c r="A75" s="407"/>
      <c r="B75" s="831" t="s">
        <v>62</v>
      </c>
      <c r="C75" s="831"/>
      <c r="D75" s="831"/>
      <c r="E75" s="831"/>
      <c r="F75" s="831"/>
      <c r="G75" s="831"/>
      <c r="H75" s="831"/>
      <c r="I75" s="831"/>
      <c r="J75" s="831"/>
      <c r="K75" s="831"/>
      <c r="L75" s="831"/>
      <c r="M75" s="831"/>
      <c r="N75" s="831"/>
    </row>
    <row r="76" spans="1:14">
      <c r="A76" s="407"/>
      <c r="B76" s="30"/>
      <c r="C76" s="30"/>
      <c r="D76" s="78"/>
      <c r="E76" s="30"/>
      <c r="F76" s="30"/>
      <c r="G76" s="8"/>
      <c r="H76" s="8"/>
      <c r="I76" s="8"/>
      <c r="J76" s="8"/>
      <c r="K76" s="8"/>
      <c r="L76" s="8" t="s">
        <v>119</v>
      </c>
      <c r="M76" s="8"/>
      <c r="N76" s="8"/>
    </row>
    <row r="77" spans="1:14">
      <c r="A77" s="398">
        <v>13</v>
      </c>
      <c r="B77" s="796" t="s">
        <v>63</v>
      </c>
      <c r="C77" s="797"/>
      <c r="D77" s="797"/>
      <c r="E77" s="797"/>
      <c r="F77" s="797"/>
      <c r="G77" s="766"/>
      <c r="H77" s="6"/>
      <c r="I77" s="6"/>
      <c r="J77" s="6"/>
      <c r="K77" s="6"/>
      <c r="L77" s="6"/>
      <c r="M77" s="6"/>
      <c r="N77" s="6"/>
    </row>
    <row r="78" spans="1:14">
      <c r="A78" s="398"/>
      <c r="B78" s="5"/>
      <c r="C78" s="406"/>
      <c r="D78" s="72"/>
      <c r="E78" s="406"/>
      <c r="F78" s="406"/>
      <c r="G78" s="406"/>
      <c r="H78" s="406"/>
      <c r="I78" s="406"/>
      <c r="J78" s="406"/>
      <c r="K78" s="406"/>
      <c r="L78" s="406"/>
      <c r="M78" s="406"/>
      <c r="N78" s="406"/>
    </row>
    <row r="79" spans="1:14" ht="26.4">
      <c r="A79" s="407"/>
      <c r="B79" s="391" t="s">
        <v>64</v>
      </c>
      <c r="C79" s="393" t="s">
        <v>65</v>
      </c>
      <c r="D79" s="73" t="s">
        <v>342</v>
      </c>
      <c r="E79" s="393" t="s">
        <v>94</v>
      </c>
      <c r="F79" s="393" t="s">
        <v>67</v>
      </c>
      <c r="G79" s="393" t="s">
        <v>81</v>
      </c>
      <c r="H79" s="8"/>
      <c r="I79" s="8"/>
      <c r="J79" s="8"/>
      <c r="K79" s="8"/>
      <c r="L79" s="8"/>
      <c r="M79" s="8"/>
      <c r="N79" s="8"/>
    </row>
    <row r="80" spans="1:14" ht="25.5" customHeight="1">
      <c r="A80" s="407"/>
      <c r="B80" s="773" t="s">
        <v>439</v>
      </c>
      <c r="C80" s="91" t="s">
        <v>193</v>
      </c>
      <c r="D80" s="154">
        <v>14.22</v>
      </c>
      <c r="E80" s="155">
        <v>18.88</v>
      </c>
      <c r="F80" s="40">
        <v>11.75</v>
      </c>
      <c r="G80" s="40">
        <v>12.51</v>
      </c>
      <c r="H80" s="32"/>
      <c r="I80" s="32"/>
      <c r="J80" s="32"/>
      <c r="K80" s="32"/>
      <c r="L80" s="32"/>
      <c r="M80" s="32"/>
      <c r="N80" s="32"/>
    </row>
    <row r="81" spans="1:14">
      <c r="A81" s="407"/>
      <c r="B81" s="773"/>
      <c r="C81" s="91" t="s">
        <v>126</v>
      </c>
      <c r="D81" s="130"/>
      <c r="E81" s="130"/>
      <c r="F81" s="40"/>
      <c r="G81" s="40"/>
      <c r="H81" s="32"/>
      <c r="I81" s="32"/>
      <c r="J81" s="32"/>
      <c r="K81" s="32"/>
      <c r="L81" s="32"/>
      <c r="M81" s="32"/>
      <c r="N81" s="32"/>
    </row>
    <row r="82" spans="1:14" ht="27">
      <c r="A82" s="407"/>
      <c r="B82" s="773"/>
      <c r="C82" s="156" t="s">
        <v>195</v>
      </c>
      <c r="D82" s="154">
        <v>23.02</v>
      </c>
      <c r="E82" s="155">
        <v>17.387724751761677</v>
      </c>
      <c r="F82" s="40">
        <v>24.54</v>
      </c>
      <c r="G82" s="40" t="s">
        <v>935</v>
      </c>
      <c r="H82" s="32"/>
      <c r="I82" s="32"/>
      <c r="J82" s="32"/>
      <c r="K82" s="32"/>
      <c r="L82" s="32"/>
      <c r="M82" s="32"/>
      <c r="N82" s="32"/>
    </row>
    <row r="83" spans="1:14" ht="27">
      <c r="A83" s="407"/>
      <c r="B83" s="773"/>
      <c r="C83" s="156" t="s">
        <v>196</v>
      </c>
      <c r="D83" s="130">
        <v>14.74</v>
      </c>
      <c r="E83" s="130">
        <v>19.726572438707983</v>
      </c>
      <c r="F83" s="43">
        <v>14.4</v>
      </c>
      <c r="G83" s="43">
        <v>7.54</v>
      </c>
      <c r="H83" s="32"/>
      <c r="I83" s="32"/>
      <c r="J83" s="80"/>
      <c r="K83" s="32"/>
      <c r="L83" s="32"/>
      <c r="M83" s="32"/>
      <c r="N83" s="32"/>
    </row>
    <row r="84" spans="1:14" ht="27">
      <c r="A84" s="407"/>
      <c r="B84" s="773"/>
      <c r="C84" s="156" t="s">
        <v>137</v>
      </c>
      <c r="D84" s="154">
        <v>3.39</v>
      </c>
      <c r="E84" s="155">
        <v>4.6162729126125264</v>
      </c>
      <c r="F84" s="40">
        <v>9.18</v>
      </c>
      <c r="G84" s="43">
        <v>9.1999999999999993</v>
      </c>
      <c r="H84" s="32"/>
      <c r="I84" s="32"/>
      <c r="J84" s="32"/>
      <c r="K84" s="32"/>
      <c r="L84" s="32"/>
      <c r="M84" s="32"/>
      <c r="N84" s="32"/>
    </row>
    <row r="85" spans="1:14">
      <c r="A85" s="407"/>
      <c r="B85" s="773"/>
      <c r="C85" s="156" t="s">
        <v>111</v>
      </c>
      <c r="D85" s="130">
        <v>3.01</v>
      </c>
      <c r="E85" s="130">
        <v>4.0481986095986873</v>
      </c>
      <c r="F85" s="40">
        <v>4.1500000000000004</v>
      </c>
      <c r="G85" s="40">
        <v>9.0399999999999991</v>
      </c>
      <c r="H85" s="32"/>
      <c r="I85" s="32"/>
      <c r="J85" s="32"/>
      <c r="K85" s="32"/>
      <c r="L85" s="32"/>
      <c r="M85" s="32"/>
      <c r="N85" s="32"/>
    </row>
    <row r="86" spans="1:14">
      <c r="A86" s="407"/>
      <c r="B86" s="773"/>
      <c r="C86" s="91" t="s">
        <v>70</v>
      </c>
      <c r="D86" s="154">
        <f>AVERAGE(D82:D85)</f>
        <v>11.04</v>
      </c>
      <c r="E86" s="155">
        <f>AVERAGE(E82:E85)</f>
        <v>11.444692178170218</v>
      </c>
      <c r="F86" s="43">
        <f>AVERAGE(F82:F85)</f>
        <v>13.067500000000001</v>
      </c>
      <c r="G86" s="43">
        <f>AVERAGE(G82:G85)</f>
        <v>8.5933333333333319</v>
      </c>
      <c r="H86" s="32"/>
      <c r="I86" s="32"/>
      <c r="J86" s="32"/>
      <c r="K86" s="32"/>
      <c r="L86" s="32"/>
      <c r="M86" s="32"/>
      <c r="N86" s="32"/>
    </row>
    <row r="87" spans="1:14" ht="26.4">
      <c r="A87" s="407"/>
      <c r="B87" s="773" t="s">
        <v>71</v>
      </c>
      <c r="C87" s="91" t="s">
        <v>194</v>
      </c>
      <c r="D87" s="130">
        <v>5.27</v>
      </c>
      <c r="E87" s="130">
        <f>F67/E80</f>
        <v>8.0958686440677976</v>
      </c>
      <c r="F87" s="43">
        <f>I67/F80</f>
        <v>9.1361702127659576</v>
      </c>
      <c r="G87" s="43">
        <f>L67/G80</f>
        <v>10.871302957633892</v>
      </c>
      <c r="H87" s="32"/>
      <c r="I87" s="32"/>
      <c r="J87" s="32"/>
      <c r="K87" s="32"/>
      <c r="L87" s="32"/>
      <c r="M87" s="32"/>
      <c r="N87" s="32"/>
    </row>
    <row r="88" spans="1:14">
      <c r="A88" s="407"/>
      <c r="B88" s="773"/>
      <c r="C88" s="91" t="s">
        <v>69</v>
      </c>
      <c r="D88" s="154"/>
      <c r="E88" s="155"/>
      <c r="F88" s="40"/>
      <c r="G88" s="40"/>
      <c r="H88" s="32"/>
      <c r="I88" s="32"/>
      <c r="J88" s="32"/>
      <c r="K88" s="32"/>
      <c r="L88" s="32"/>
      <c r="M88" s="32"/>
      <c r="N88" s="32"/>
    </row>
    <row r="89" spans="1:14" ht="27">
      <c r="A89" s="407"/>
      <c r="B89" s="773"/>
      <c r="C89" s="156" t="s">
        <v>195</v>
      </c>
      <c r="D89" s="130">
        <v>38.01</v>
      </c>
      <c r="E89" s="130">
        <v>49.8720070314384</v>
      </c>
      <c r="F89" s="40">
        <v>968.8</v>
      </c>
      <c r="G89" s="40" t="s">
        <v>935</v>
      </c>
      <c r="H89" s="32"/>
      <c r="I89" s="32"/>
      <c r="J89" s="32"/>
      <c r="K89" s="32"/>
      <c r="L89" s="32"/>
      <c r="M89" s="32"/>
      <c r="N89" s="32"/>
    </row>
    <row r="90" spans="1:14" ht="27">
      <c r="A90" s="407"/>
      <c r="B90" s="773"/>
      <c r="C90" s="156" t="s">
        <v>196</v>
      </c>
      <c r="D90" s="154">
        <v>12.93</v>
      </c>
      <c r="E90" s="155">
        <v>16.3593886020318</v>
      </c>
      <c r="F90" s="43">
        <f>232.5/F83</f>
        <v>16.145833333333332</v>
      </c>
      <c r="G90" s="43">
        <f>159.85/G83</f>
        <v>21.200265251989389</v>
      </c>
      <c r="H90" s="32"/>
      <c r="I90" s="32"/>
      <c r="J90" s="32"/>
      <c r="K90" s="32"/>
      <c r="L90" s="32"/>
      <c r="M90" s="32"/>
      <c r="N90" s="32"/>
    </row>
    <row r="91" spans="1:14" ht="27">
      <c r="A91" s="407"/>
      <c r="B91" s="773"/>
      <c r="C91" s="156" t="s">
        <v>137</v>
      </c>
      <c r="D91" s="130">
        <v>23.35</v>
      </c>
      <c r="E91" s="130">
        <v>12.618621072038801</v>
      </c>
      <c r="F91" s="43">
        <v>11.2</v>
      </c>
      <c r="G91" s="43">
        <f>109.15/G84</f>
        <v>11.864130434782611</v>
      </c>
      <c r="H91" s="32"/>
      <c r="I91" s="32"/>
      <c r="J91" s="32"/>
      <c r="K91" s="32"/>
      <c r="L91" s="32"/>
      <c r="M91" s="32"/>
      <c r="N91" s="32"/>
    </row>
    <row r="92" spans="1:14">
      <c r="A92" s="407"/>
      <c r="B92" s="773"/>
      <c r="C92" s="156" t="s">
        <v>111</v>
      </c>
      <c r="D92" s="154">
        <v>15.93</v>
      </c>
      <c r="E92" s="155">
        <v>29.1815460490463</v>
      </c>
      <c r="F92" s="43">
        <f>38/F85</f>
        <v>9.1566265060240948</v>
      </c>
      <c r="G92" s="43">
        <f>92.65/G85</f>
        <v>10.248893805309736</v>
      </c>
      <c r="H92" s="32"/>
      <c r="I92" s="32" t="s">
        <v>119</v>
      </c>
      <c r="J92" s="32"/>
      <c r="K92" s="32"/>
      <c r="L92" s="32"/>
      <c r="M92" s="32"/>
      <c r="N92" s="32"/>
    </row>
    <row r="93" spans="1:14">
      <c r="A93" s="407"/>
      <c r="B93" s="773"/>
      <c r="C93" s="91" t="s">
        <v>70</v>
      </c>
      <c r="D93" s="130">
        <f t="shared" ref="D93:E93" si="0">AVERAGE(D89:D92)</f>
        <v>22.555</v>
      </c>
      <c r="E93" s="130">
        <f t="shared" si="0"/>
        <v>27.007890688638827</v>
      </c>
      <c r="F93" s="43">
        <f>AVERAGE(F89:F92)</f>
        <v>251.32561495983936</v>
      </c>
      <c r="G93" s="43">
        <f>AVERAGE(G89:G92)</f>
        <v>14.437763164027245</v>
      </c>
      <c r="H93" s="32"/>
      <c r="I93" s="32"/>
      <c r="J93" s="32"/>
      <c r="K93" s="32"/>
      <c r="L93" s="32"/>
      <c r="M93" s="32"/>
      <c r="N93" s="32"/>
    </row>
    <row r="94" spans="1:14" ht="26.4">
      <c r="A94" s="407"/>
      <c r="B94" s="773" t="s">
        <v>72</v>
      </c>
      <c r="C94" s="91" t="s">
        <v>194</v>
      </c>
      <c r="D94" s="154">
        <v>0.1651</v>
      </c>
      <c r="E94" s="155">
        <f>4719.07/25481.87</f>
        <v>0.1851932373879939</v>
      </c>
      <c r="F94" s="340">
        <f>29.37/284.49</f>
        <v>0.10323737213961827</v>
      </c>
      <c r="G94" s="340">
        <f>31.26/316.14</f>
        <v>9.888024293034732E-2</v>
      </c>
      <c r="H94" s="79"/>
      <c r="I94" s="32"/>
      <c r="J94" s="32"/>
      <c r="K94" s="32"/>
      <c r="L94" s="32"/>
      <c r="M94" s="32"/>
      <c r="N94" s="32"/>
    </row>
    <row r="95" spans="1:14">
      <c r="A95" s="407"/>
      <c r="B95" s="773"/>
      <c r="C95" s="91" t="s">
        <v>69</v>
      </c>
      <c r="D95" s="130"/>
      <c r="E95" s="130"/>
      <c r="F95" s="40"/>
      <c r="G95" s="40"/>
      <c r="H95" s="32"/>
      <c r="I95" s="32"/>
      <c r="J95" s="32"/>
      <c r="K95" s="32"/>
      <c r="L95" s="32"/>
      <c r="M95" s="32"/>
      <c r="N95" s="32"/>
    </row>
    <row r="96" spans="1:14" ht="27">
      <c r="A96" s="407"/>
      <c r="B96" s="773"/>
      <c r="C96" s="156" t="s">
        <v>195</v>
      </c>
      <c r="D96" s="154">
        <v>0.1676</v>
      </c>
      <c r="E96" s="155">
        <v>18.316776945648598</v>
      </c>
      <c r="F96" s="44">
        <f>88644.11/984656.67</f>
        <v>9.002539941155327E-2</v>
      </c>
      <c r="G96" s="44" t="s">
        <v>935</v>
      </c>
      <c r="H96" s="32"/>
      <c r="I96" s="32"/>
      <c r="J96" s="32"/>
      <c r="K96" s="32"/>
      <c r="L96" s="32"/>
      <c r="M96" s="32"/>
      <c r="N96" s="32"/>
    </row>
    <row r="97" spans="1:14" ht="27">
      <c r="A97" s="407"/>
      <c r="B97" s="773"/>
      <c r="C97" s="156" t="s">
        <v>196</v>
      </c>
      <c r="D97" s="130">
        <v>0.2041</v>
      </c>
      <c r="E97" s="130">
        <v>22.665683349535701</v>
      </c>
      <c r="F97" s="44">
        <f>330.1/2433.98</f>
        <v>0.13562149237052071</v>
      </c>
      <c r="G97" s="44">
        <f>345.87/2769.02</f>
        <v>0.12490700681107396</v>
      </c>
      <c r="H97" s="32"/>
      <c r="I97" s="32"/>
      <c r="J97" s="32"/>
      <c r="K97" s="32"/>
      <c r="L97" s="32"/>
      <c r="M97" s="32"/>
      <c r="N97" s="32"/>
    </row>
    <row r="98" spans="1:14" ht="27">
      <c r="A98" s="407"/>
      <c r="B98" s="773"/>
      <c r="C98" s="156" t="s">
        <v>137</v>
      </c>
      <c r="D98" s="154">
        <v>0.14879999999999999</v>
      </c>
      <c r="E98" s="155">
        <v>16.0764679271619</v>
      </c>
      <c r="F98" s="49">
        <v>0.20349999999999999</v>
      </c>
      <c r="G98" s="49">
        <f>13575.46/78629.48</f>
        <v>0.17265102096567342</v>
      </c>
      <c r="H98" s="32"/>
      <c r="I98" s="32"/>
      <c r="J98" s="32"/>
      <c r="K98" s="32"/>
      <c r="L98" s="32"/>
      <c r="M98" s="32"/>
      <c r="N98" s="32"/>
    </row>
    <row r="99" spans="1:14">
      <c r="A99" s="407"/>
      <c r="B99" s="773"/>
      <c r="C99" s="87" t="s">
        <v>111</v>
      </c>
      <c r="D99" s="130">
        <v>0.14910000000000001</v>
      </c>
      <c r="E99" s="130">
        <v>16.017817078139601</v>
      </c>
      <c r="F99" s="44">
        <f>2079.82/13237.49</f>
        <v>0.15711588828395717</v>
      </c>
      <c r="G99" s="44">
        <f>4528.69/17648.7</f>
        <v>0.2566019026897165</v>
      </c>
      <c r="H99" s="32"/>
      <c r="I99" s="32"/>
      <c r="J99" s="32"/>
      <c r="K99" s="32"/>
      <c r="L99" s="32"/>
      <c r="M99" s="32"/>
      <c r="N99" s="32"/>
    </row>
    <row r="100" spans="1:14">
      <c r="A100" s="407"/>
      <c r="B100" s="773"/>
      <c r="C100" s="91" t="s">
        <v>70</v>
      </c>
      <c r="D100" s="154">
        <f t="shared" ref="D100:E100" si="1">AVERAGE(D96:D99)</f>
        <v>0.16739999999999999</v>
      </c>
      <c r="E100" s="155">
        <f t="shared" si="1"/>
        <v>18.269186325121449</v>
      </c>
      <c r="F100" s="49">
        <f>AVERAGE(F96:F99)</f>
        <v>0.14656569501650779</v>
      </c>
      <c r="G100" s="49">
        <f>AVERAGE(G96:G99)</f>
        <v>0.18471997682215466</v>
      </c>
      <c r="H100" s="32"/>
      <c r="I100" s="32"/>
      <c r="J100" s="32"/>
      <c r="K100" s="32"/>
      <c r="L100" s="32"/>
      <c r="M100" s="32"/>
      <c r="N100" s="32"/>
    </row>
    <row r="101" spans="1:14" ht="26.4">
      <c r="A101" s="407"/>
      <c r="B101" s="773" t="s">
        <v>73</v>
      </c>
      <c r="C101" s="91" t="s">
        <v>194</v>
      </c>
      <c r="D101" s="130">
        <v>86.16</v>
      </c>
      <c r="E101" s="130">
        <f>25481.87*100000/24998910</f>
        <v>101.93192423189652</v>
      </c>
      <c r="F101" s="43">
        <f>284.49/2.5</f>
        <v>113.79600000000001</v>
      </c>
      <c r="G101" s="43">
        <f>316.14/2.5</f>
        <v>126.45599999999999</v>
      </c>
      <c r="H101" s="80"/>
      <c r="I101" s="32"/>
      <c r="J101" s="32"/>
      <c r="K101" s="32"/>
      <c r="L101" s="32"/>
      <c r="M101" s="32"/>
      <c r="N101" s="32"/>
    </row>
    <row r="102" spans="1:14">
      <c r="A102" s="407"/>
      <c r="B102" s="773"/>
      <c r="C102" s="91" t="s">
        <v>69</v>
      </c>
      <c r="D102" s="154"/>
      <c r="E102" s="155"/>
      <c r="F102" s="40"/>
      <c r="G102" s="40"/>
      <c r="H102" s="32"/>
      <c r="I102" s="32"/>
      <c r="J102" s="32"/>
      <c r="K102" s="32"/>
      <c r="L102" s="32"/>
      <c r="M102" s="32"/>
      <c r="N102" s="32"/>
    </row>
    <row r="103" spans="1:14" ht="27">
      <c r="A103" s="407"/>
      <c r="B103" s="828"/>
      <c r="C103" s="156" t="s">
        <v>195</v>
      </c>
      <c r="D103" s="130">
        <v>137.35</v>
      </c>
      <c r="E103" s="130">
        <v>4.6427978796056495</v>
      </c>
      <c r="F103" s="43">
        <f>984656.67/3619.185</f>
        <v>272.06585736844067</v>
      </c>
      <c r="G103" s="43" t="s">
        <v>935</v>
      </c>
      <c r="H103" s="32"/>
      <c r="I103" s="32"/>
      <c r="J103" s="32"/>
      <c r="K103" s="32"/>
      <c r="L103" s="32"/>
      <c r="M103" s="32"/>
      <c r="N103" s="32"/>
    </row>
    <row r="104" spans="1:14" ht="27">
      <c r="A104" s="407"/>
      <c r="B104" s="828"/>
      <c r="C104" s="156" t="s">
        <v>196</v>
      </c>
      <c r="D104" s="154">
        <v>72.25</v>
      </c>
      <c r="E104" s="155">
        <v>3.1503083279841793</v>
      </c>
      <c r="F104" s="63">
        <f>2433.98/22.93</f>
        <v>106.14827736589621</v>
      </c>
      <c r="G104" s="63">
        <f>2769.02/45.87</f>
        <v>60.366688467407897</v>
      </c>
      <c r="H104" s="32"/>
      <c r="I104" s="32"/>
      <c r="J104" s="32"/>
      <c r="K104" s="32"/>
      <c r="L104" s="32"/>
      <c r="M104" s="32"/>
      <c r="N104" s="32"/>
    </row>
    <row r="105" spans="1:14" ht="27">
      <c r="A105" s="407"/>
      <c r="B105" s="828"/>
      <c r="C105" s="156" t="s">
        <v>137</v>
      </c>
      <c r="D105" s="130">
        <v>22.77</v>
      </c>
      <c r="E105" s="130">
        <v>1.5917401564678324</v>
      </c>
      <c r="F105" s="40">
        <v>44.1</v>
      </c>
      <c r="G105" s="236">
        <f>(78629.48/(2950.87/2))</f>
        <v>53.292405290643096</v>
      </c>
      <c r="H105" s="32"/>
      <c r="I105" s="32"/>
      <c r="J105" s="32"/>
      <c r="K105" s="32"/>
      <c r="L105" s="32"/>
      <c r="M105" s="32"/>
      <c r="N105" s="32"/>
    </row>
    <row r="106" spans="1:14">
      <c r="A106" s="407"/>
      <c r="B106" s="828"/>
      <c r="C106" s="156" t="s">
        <v>111</v>
      </c>
      <c r="D106" s="154">
        <v>20.16</v>
      </c>
      <c r="E106" s="155">
        <v>4.0237544813754402</v>
      </c>
      <c r="F106" s="43">
        <f>13237.49/501.04</f>
        <v>26.420026345201979</v>
      </c>
      <c r="G106" s="43">
        <f>17648.7/501.04</f>
        <v>35.224133801692481</v>
      </c>
      <c r="H106" s="32"/>
      <c r="I106" s="32"/>
      <c r="J106" s="32"/>
      <c r="K106" s="32"/>
      <c r="L106" s="32"/>
      <c r="M106" s="32"/>
      <c r="N106" s="32"/>
    </row>
    <row r="107" spans="1:14">
      <c r="A107" s="407"/>
      <c r="B107" s="828"/>
      <c r="C107" s="91" t="s">
        <v>70</v>
      </c>
      <c r="D107" s="130">
        <f t="shared" ref="D107:E107" si="2">AVERAGE(D103:D106)</f>
        <v>63.1325</v>
      </c>
      <c r="E107" s="130">
        <f t="shared" si="2"/>
        <v>3.3521502113582757</v>
      </c>
      <c r="F107" s="43">
        <f>AVERAGE(F103:F106)</f>
        <v>112.18354026988472</v>
      </c>
      <c r="G107" s="43">
        <f>AVERAGE(G103:G106)</f>
        <v>49.627742519914499</v>
      </c>
      <c r="H107" s="32"/>
      <c r="I107" s="32"/>
      <c r="J107" s="32"/>
      <c r="K107" s="32"/>
      <c r="L107" s="32"/>
      <c r="M107" s="32"/>
      <c r="N107" s="32"/>
    </row>
    <row r="108" spans="1:14">
      <c r="A108" s="1"/>
      <c r="B108" s="777"/>
      <c r="C108" s="778"/>
      <c r="D108" s="778"/>
      <c r="E108" s="778"/>
      <c r="F108" s="778"/>
      <c r="G108" s="779"/>
      <c r="H108" s="1"/>
      <c r="I108" s="1"/>
      <c r="J108" s="1"/>
      <c r="K108" s="1"/>
      <c r="L108" s="1"/>
      <c r="M108" s="1"/>
      <c r="N108" s="1"/>
    </row>
    <row r="109" spans="1:14">
      <c r="A109" s="407"/>
      <c r="B109" s="780" t="s">
        <v>215</v>
      </c>
      <c r="C109" s="781"/>
      <c r="D109" s="781"/>
      <c r="E109" s="781"/>
      <c r="F109" s="781"/>
      <c r="G109" s="782"/>
      <c r="H109" s="32"/>
      <c r="I109" s="32"/>
      <c r="J109" s="32"/>
      <c r="K109" s="32"/>
      <c r="L109" s="32"/>
      <c r="M109" s="32"/>
      <c r="N109" s="32"/>
    </row>
    <row r="110" spans="1:14">
      <c r="A110" s="407"/>
      <c r="B110" s="783" t="s">
        <v>78</v>
      </c>
      <c r="C110" s="784"/>
      <c r="D110" s="784"/>
      <c r="E110" s="784"/>
      <c r="F110" s="784"/>
      <c r="G110" s="785"/>
      <c r="H110" s="32"/>
      <c r="I110" s="32"/>
      <c r="J110" s="32"/>
      <c r="K110" s="32"/>
      <c r="L110" s="32"/>
      <c r="M110" s="32"/>
      <c r="N110" s="32"/>
    </row>
    <row r="111" spans="1:14">
      <c r="A111" s="407"/>
      <c r="B111" s="768"/>
      <c r="C111" s="769"/>
      <c r="D111" s="769"/>
      <c r="E111" s="769"/>
      <c r="F111" s="769"/>
      <c r="G111" s="770"/>
      <c r="H111" s="32"/>
      <c r="I111" s="32"/>
      <c r="J111" s="32"/>
      <c r="K111" s="32"/>
      <c r="L111" s="32"/>
      <c r="M111" s="32"/>
      <c r="N111" s="32"/>
    </row>
    <row r="112" spans="1:14">
      <c r="A112" s="5"/>
      <c r="B112" s="5"/>
      <c r="C112" s="786"/>
      <c r="D112" s="786"/>
      <c r="E112" s="786"/>
      <c r="F112" s="786"/>
      <c r="G112" s="786"/>
      <c r="H112" s="32"/>
      <c r="I112" s="32"/>
      <c r="J112" s="5"/>
      <c r="K112" s="5"/>
      <c r="L112" s="5"/>
      <c r="M112" s="5"/>
      <c r="N112" s="5"/>
    </row>
    <row r="113" spans="1:14">
      <c r="A113" s="398">
        <v>14</v>
      </c>
      <c r="B113" s="36" t="s">
        <v>74</v>
      </c>
      <c r="C113" s="787" t="s">
        <v>40</v>
      </c>
      <c r="D113" s="788"/>
      <c r="E113" s="788"/>
      <c r="F113" s="788"/>
      <c r="G113" s="789"/>
      <c r="H113" s="5"/>
      <c r="I113" s="5"/>
      <c r="J113" s="5"/>
      <c r="K113" s="5"/>
      <c r="L113" s="5"/>
      <c r="M113" s="5"/>
      <c r="N113" s="5"/>
    </row>
    <row r="114" spans="1:14">
      <c r="A114" s="5"/>
      <c r="B114" s="5"/>
      <c r="C114" s="42"/>
      <c r="D114" s="81"/>
      <c r="E114" s="42"/>
      <c r="F114" s="42"/>
      <c r="G114" s="42"/>
      <c r="H114" s="5"/>
      <c r="I114" s="5"/>
      <c r="J114" s="5"/>
      <c r="K114" s="5"/>
      <c r="L114" s="5"/>
      <c r="M114" s="5"/>
      <c r="N114" s="5"/>
    </row>
    <row r="115" spans="1:14">
      <c r="A115" s="5"/>
      <c r="B115" s="5"/>
      <c r="C115" s="5"/>
      <c r="D115" s="69"/>
      <c r="E115" s="5"/>
      <c r="F115" s="5"/>
      <c r="G115" s="5"/>
      <c r="H115" s="5"/>
      <c r="I115" s="5"/>
      <c r="J115" s="5"/>
      <c r="K115" s="5"/>
      <c r="L115" s="5"/>
      <c r="M115" s="5"/>
      <c r="N115" s="5"/>
    </row>
    <row r="116" spans="1:14" ht="15" customHeight="1">
      <c r="A116" s="5"/>
      <c r="B116" s="879" t="s">
        <v>199</v>
      </c>
      <c r="C116" s="880"/>
      <c r="D116" s="880"/>
      <c r="E116" s="880"/>
      <c r="F116" s="880"/>
      <c r="G116" s="880"/>
      <c r="H116" s="137"/>
      <c r="I116" s="5"/>
      <c r="J116" s="5"/>
      <c r="K116" s="5"/>
      <c r="L116" s="5"/>
      <c r="M116" s="5"/>
      <c r="N116" s="5"/>
    </row>
    <row r="118" spans="1:14" ht="25.5" customHeight="1">
      <c r="B118" s="807" t="s">
        <v>864</v>
      </c>
      <c r="C118" s="807"/>
      <c r="D118" s="807"/>
      <c r="E118" s="807"/>
      <c r="F118" s="807"/>
      <c r="G118" s="807"/>
    </row>
    <row r="119" spans="1:14">
      <c r="C119" s="117"/>
    </row>
    <row r="120" spans="1:14">
      <c r="C120" s="109"/>
      <c r="D120" s="109"/>
    </row>
    <row r="121" spans="1:14">
      <c r="C121" s="109"/>
    </row>
    <row r="122" spans="1:14">
      <c r="F122" t="s">
        <v>438</v>
      </c>
    </row>
  </sheetData>
  <mergeCells count="66">
    <mergeCell ref="B74:N74"/>
    <mergeCell ref="B75:N75"/>
    <mergeCell ref="B77:G77"/>
    <mergeCell ref="B15:E15"/>
    <mergeCell ref="C35:E35"/>
    <mergeCell ref="C36:E36"/>
    <mergeCell ref="C37:E37"/>
    <mergeCell ref="B70:N70"/>
    <mergeCell ref="B73:N73"/>
    <mergeCell ref="C54:E54"/>
    <mergeCell ref="C55:E55"/>
    <mergeCell ref="B56:E56"/>
    <mergeCell ref="B57:E57"/>
    <mergeCell ref="C59:E59"/>
    <mergeCell ref="B65:B66"/>
    <mergeCell ref="C65:C66"/>
    <mergeCell ref="B80:B86"/>
    <mergeCell ref="B87:B93"/>
    <mergeCell ref="B94:B100"/>
    <mergeCell ref="B101:B107"/>
    <mergeCell ref="B118:G118"/>
    <mergeCell ref="B116:G116"/>
    <mergeCell ref="B108:G108"/>
    <mergeCell ref="B109:G109"/>
    <mergeCell ref="B110:G110"/>
    <mergeCell ref="B111:G111"/>
    <mergeCell ref="C112:G112"/>
    <mergeCell ref="C113:G113"/>
    <mergeCell ref="B71:N71"/>
    <mergeCell ref="B72:N72"/>
    <mergeCell ref="C69:N69"/>
    <mergeCell ref="C43:E43"/>
    <mergeCell ref="B44:E44"/>
    <mergeCell ref="B46:E46"/>
    <mergeCell ref="B49:E49"/>
    <mergeCell ref="B51:E51"/>
    <mergeCell ref="C63:E63"/>
    <mergeCell ref="D65:D66"/>
    <mergeCell ref="E65:E66"/>
    <mergeCell ref="F65:H65"/>
    <mergeCell ref="I65:K65"/>
    <mergeCell ref="L65:N65"/>
    <mergeCell ref="B17:E17"/>
    <mergeCell ref="C18:E18"/>
    <mergeCell ref="C19:E19"/>
    <mergeCell ref="C20:E20"/>
    <mergeCell ref="C21:E21"/>
    <mergeCell ref="C22:E22"/>
    <mergeCell ref="B25:E25"/>
    <mergeCell ref="B26:E26"/>
    <mergeCell ref="B52:B53"/>
    <mergeCell ref="C52:E53"/>
    <mergeCell ref="B32:E32"/>
    <mergeCell ref="B34:E34"/>
    <mergeCell ref="B40:E40"/>
    <mergeCell ref="C41:E41"/>
    <mergeCell ref="C42:E42"/>
    <mergeCell ref="B12:E12"/>
    <mergeCell ref="C14:E14"/>
    <mergeCell ref="C11:E11"/>
    <mergeCell ref="A1:B1"/>
    <mergeCell ref="C5:E5"/>
    <mergeCell ref="C3:E3"/>
    <mergeCell ref="C8:E8"/>
    <mergeCell ref="B9:E9"/>
    <mergeCell ref="B6:E6"/>
  </mergeCells>
  <pageMargins left="0" right="0" top="0.42499999999999999" bottom="0.75" header="0.10625" footer="0.3"/>
  <pageSetup paperSize="9" scale="6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view="pageBreakPreview" topLeftCell="A84" zoomScaleNormal="100" zoomScaleSheetLayoutView="100" zoomScalePageLayoutView="50" workbookViewId="0">
      <selection activeCell="C14" sqref="C14:E14"/>
    </sheetView>
  </sheetViews>
  <sheetFormatPr defaultRowHeight="14.4"/>
  <cols>
    <col min="1" max="1" width="6.44140625" bestFit="1" customWidth="1"/>
    <col min="2" max="2" width="46" bestFit="1" customWidth="1"/>
    <col min="3" max="3" width="19.5546875" customWidth="1"/>
    <col min="4" max="4" width="18.109375" customWidth="1"/>
    <col min="5" max="5" width="18.6640625" customWidth="1"/>
    <col min="6" max="6" width="11.44140625" bestFit="1" customWidth="1"/>
    <col min="8" max="8" width="10" bestFit="1" customWidth="1"/>
    <col min="9" max="11" width="8.44140625" bestFit="1" customWidth="1"/>
    <col min="12" max="12" width="7.109375" bestFit="1" customWidth="1"/>
    <col min="13" max="14" width="6.88671875" bestFit="1" customWidth="1"/>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25.5" customHeight="1">
      <c r="A3" s="331" t="s">
        <v>1</v>
      </c>
      <c r="B3" s="2" t="s">
        <v>2</v>
      </c>
      <c r="C3" s="807" t="s">
        <v>200</v>
      </c>
      <c r="D3" s="807"/>
      <c r="E3" s="807"/>
      <c r="F3" s="5"/>
      <c r="G3" s="5"/>
      <c r="H3" s="5"/>
      <c r="I3" s="5"/>
      <c r="J3" s="5"/>
      <c r="K3" s="5"/>
      <c r="L3" s="5"/>
      <c r="M3" s="5"/>
      <c r="N3" s="5"/>
    </row>
    <row r="4" spans="1:14">
      <c r="A4" s="5"/>
      <c r="B4" s="5"/>
      <c r="C4" s="5"/>
      <c r="D4" s="70"/>
      <c r="E4" s="5"/>
      <c r="F4" s="5"/>
      <c r="G4" s="5"/>
      <c r="H4" s="5"/>
      <c r="I4" s="5"/>
      <c r="J4" s="5"/>
      <c r="K4" s="5"/>
      <c r="L4" s="5"/>
      <c r="M4" s="5"/>
      <c r="N4" s="5"/>
    </row>
    <row r="5" spans="1:14">
      <c r="A5" s="19">
        <v>1</v>
      </c>
      <c r="B5" s="2" t="s">
        <v>3</v>
      </c>
      <c r="C5" s="805" t="s">
        <v>120</v>
      </c>
      <c r="D5" s="805"/>
      <c r="E5" s="805"/>
      <c r="F5" s="5"/>
      <c r="G5" s="5"/>
      <c r="H5" s="5"/>
      <c r="I5" s="5"/>
      <c r="J5" s="5"/>
      <c r="K5" s="5"/>
      <c r="L5" s="5"/>
      <c r="M5" s="5"/>
      <c r="N5" s="5"/>
    </row>
    <row r="6" spans="1:14">
      <c r="A6" s="316"/>
      <c r="B6" s="810" t="s">
        <v>5</v>
      </c>
      <c r="C6" s="810"/>
      <c r="D6" s="810"/>
      <c r="E6" s="810"/>
      <c r="F6" s="5"/>
      <c r="G6" s="5"/>
      <c r="H6" s="5"/>
      <c r="I6" s="5"/>
      <c r="J6" s="5"/>
      <c r="K6" s="5"/>
      <c r="L6" s="5"/>
      <c r="M6" s="5"/>
      <c r="N6" s="5"/>
    </row>
    <row r="7" spans="1:14">
      <c r="A7" s="316"/>
      <c r="B7" s="6"/>
      <c r="C7" s="5"/>
      <c r="D7" s="70"/>
      <c r="E7" s="5"/>
      <c r="F7" s="5"/>
      <c r="G7" s="5"/>
      <c r="H7" s="5"/>
      <c r="I7" s="5"/>
      <c r="J7" s="5"/>
      <c r="K7" s="5"/>
      <c r="L7" s="5"/>
      <c r="M7" s="5"/>
      <c r="N7" s="5"/>
    </row>
    <row r="8" spans="1:14">
      <c r="A8" s="316">
        <v>2</v>
      </c>
      <c r="B8" s="2" t="s">
        <v>6</v>
      </c>
      <c r="C8" s="807" t="s">
        <v>1270</v>
      </c>
      <c r="D8" s="807"/>
      <c r="E8" s="807"/>
      <c r="F8" s="5"/>
      <c r="G8" s="5"/>
      <c r="H8" s="5"/>
      <c r="I8" s="5"/>
      <c r="J8" s="5"/>
      <c r="K8" s="5"/>
      <c r="L8" s="5"/>
      <c r="M8" s="5"/>
      <c r="N8" s="5"/>
    </row>
    <row r="9" spans="1:14">
      <c r="A9" s="316"/>
      <c r="B9" s="810" t="s">
        <v>5</v>
      </c>
      <c r="C9" s="810"/>
      <c r="D9" s="810"/>
      <c r="E9" s="810"/>
      <c r="F9" s="5"/>
      <c r="G9" s="5"/>
      <c r="H9" s="5"/>
      <c r="I9" s="5"/>
      <c r="J9" s="5"/>
      <c r="K9" s="5"/>
      <c r="L9" s="5"/>
      <c r="M9" s="5"/>
      <c r="N9" s="5"/>
    </row>
    <row r="10" spans="1:14">
      <c r="A10" s="316"/>
      <c r="B10" s="6"/>
      <c r="C10" s="5"/>
      <c r="D10" s="70"/>
      <c r="E10" s="5"/>
      <c r="F10" s="5"/>
      <c r="G10" s="5"/>
      <c r="H10" s="5"/>
      <c r="I10" s="5"/>
      <c r="J10" s="5"/>
      <c r="K10" s="5"/>
      <c r="L10" s="5"/>
      <c r="M10" s="5"/>
      <c r="N10" s="5"/>
    </row>
    <row r="11" spans="1:14" ht="27" customHeight="1">
      <c r="A11" s="316">
        <v>3</v>
      </c>
      <c r="B11" s="2" t="s">
        <v>7</v>
      </c>
      <c r="C11" s="805" t="s">
        <v>332</v>
      </c>
      <c r="D11" s="805"/>
      <c r="E11" s="805"/>
      <c r="F11" s="5"/>
      <c r="G11" s="5"/>
      <c r="H11" s="5"/>
      <c r="I11" s="5"/>
      <c r="J11" s="5"/>
      <c r="K11" s="5"/>
      <c r="L11" s="5"/>
      <c r="M11" s="5"/>
      <c r="N11" s="5"/>
    </row>
    <row r="12" spans="1:14">
      <c r="A12" s="316"/>
      <c r="B12" s="810" t="s">
        <v>5</v>
      </c>
      <c r="C12" s="810"/>
      <c r="D12" s="810"/>
      <c r="E12" s="810"/>
      <c r="F12" s="5"/>
      <c r="G12" s="5"/>
      <c r="H12" s="5"/>
      <c r="I12" s="5"/>
      <c r="J12" s="5"/>
      <c r="K12" s="5"/>
      <c r="L12" s="5"/>
      <c r="M12" s="5"/>
      <c r="N12" s="5"/>
    </row>
    <row r="13" spans="1:14">
      <c r="A13" s="316"/>
      <c r="B13" s="6"/>
      <c r="C13" s="5"/>
      <c r="D13" s="70"/>
      <c r="E13" s="5"/>
      <c r="F13" s="5"/>
      <c r="G13" s="5"/>
      <c r="H13" s="5"/>
      <c r="I13" s="5"/>
      <c r="J13" s="5"/>
      <c r="K13" s="5"/>
      <c r="L13" s="5"/>
      <c r="M13" s="5"/>
      <c r="N13" s="5"/>
    </row>
    <row r="14" spans="1:14">
      <c r="A14" s="316">
        <v>4</v>
      </c>
      <c r="B14" s="2" t="s">
        <v>9</v>
      </c>
      <c r="C14" s="807">
        <v>59.65</v>
      </c>
      <c r="D14" s="807"/>
      <c r="E14" s="807"/>
      <c r="F14" s="5"/>
      <c r="G14" s="5"/>
      <c r="H14" s="5"/>
      <c r="I14" s="5"/>
      <c r="J14" s="5"/>
      <c r="K14" s="5"/>
      <c r="L14" s="5"/>
      <c r="M14" s="5"/>
      <c r="N14" s="5"/>
    </row>
    <row r="15" spans="1:14">
      <c r="A15" s="316"/>
      <c r="B15" s="810" t="s">
        <v>10</v>
      </c>
      <c r="C15" s="810"/>
      <c r="D15" s="810"/>
      <c r="E15" s="810"/>
      <c r="F15" s="5"/>
      <c r="G15" s="5"/>
      <c r="H15" s="5"/>
      <c r="I15" s="5"/>
      <c r="J15" s="5"/>
      <c r="K15" s="5"/>
      <c r="L15" s="5"/>
      <c r="M15" s="5"/>
      <c r="N15" s="5"/>
    </row>
    <row r="16" spans="1:14">
      <c r="A16" s="316"/>
      <c r="B16" s="5"/>
      <c r="C16" s="5"/>
      <c r="D16" s="70"/>
      <c r="E16" s="5"/>
      <c r="F16" s="5"/>
      <c r="G16" s="5"/>
      <c r="H16" s="5"/>
      <c r="I16" s="5"/>
      <c r="J16" s="5"/>
      <c r="K16" s="5"/>
      <c r="L16" s="5"/>
      <c r="M16" s="5"/>
      <c r="N16" s="5"/>
    </row>
    <row r="17" spans="1:14">
      <c r="A17" s="316">
        <v>5</v>
      </c>
      <c r="B17" s="767" t="s">
        <v>308</v>
      </c>
      <c r="C17" s="800"/>
      <c r="D17" s="800"/>
      <c r="E17" s="800"/>
      <c r="F17" s="6"/>
      <c r="G17" s="6"/>
      <c r="H17" s="6"/>
      <c r="I17" s="6"/>
      <c r="J17" s="8"/>
      <c r="K17" s="8"/>
      <c r="L17" s="8"/>
      <c r="M17" s="8"/>
      <c r="N17" s="8"/>
    </row>
    <row r="18" spans="1:14">
      <c r="A18" s="316"/>
      <c r="B18" s="310" t="s">
        <v>12</v>
      </c>
      <c r="C18" s="835">
        <v>3.0099999999999998E-2</v>
      </c>
      <c r="D18" s="835"/>
      <c r="E18" s="835"/>
      <c r="F18" s="327"/>
      <c r="G18" s="8"/>
      <c r="H18" s="8"/>
      <c r="I18" s="8"/>
      <c r="J18" s="8"/>
      <c r="K18" s="8"/>
      <c r="L18" s="8"/>
      <c r="M18" s="8"/>
      <c r="N18" s="8"/>
    </row>
    <row r="19" spans="1:14" ht="26.4">
      <c r="A19" s="316"/>
      <c r="B19" s="310" t="s">
        <v>278</v>
      </c>
      <c r="C19" s="835">
        <v>1E-3</v>
      </c>
      <c r="D19" s="835"/>
      <c r="E19" s="835"/>
      <c r="F19" s="327"/>
      <c r="G19" s="8" t="s">
        <v>119</v>
      </c>
      <c r="H19" s="5"/>
      <c r="I19" s="8"/>
      <c r="J19" s="8"/>
      <c r="K19" s="8"/>
      <c r="L19" s="8"/>
      <c r="M19" s="8"/>
      <c r="N19" s="8"/>
    </row>
    <row r="20" spans="1:14">
      <c r="A20" s="316"/>
      <c r="B20" s="9" t="s">
        <v>116</v>
      </c>
      <c r="C20" s="834" t="s">
        <v>13</v>
      </c>
      <c r="D20" s="834"/>
      <c r="E20" s="834"/>
      <c r="F20" s="327"/>
      <c r="G20" s="8"/>
      <c r="H20" s="8"/>
      <c r="I20" s="8"/>
      <c r="J20" s="8"/>
      <c r="K20" s="8"/>
      <c r="L20" s="8"/>
      <c r="M20" s="8"/>
      <c r="N20" s="8"/>
    </row>
    <row r="21" spans="1:14" ht="14.4" customHeight="1">
      <c r="A21" s="316"/>
      <c r="B21" s="303" t="s">
        <v>15</v>
      </c>
      <c r="C21" s="834" t="s">
        <v>13</v>
      </c>
      <c r="D21" s="834"/>
      <c r="E21" s="834"/>
      <c r="F21" s="327"/>
      <c r="G21" s="8"/>
      <c r="H21" s="8"/>
      <c r="I21" s="8"/>
      <c r="J21" s="8"/>
      <c r="K21" s="8"/>
      <c r="L21" s="8"/>
      <c r="M21" s="8"/>
      <c r="N21" s="8"/>
    </row>
    <row r="22" spans="1:14">
      <c r="A22" s="316"/>
      <c r="B22" s="303" t="s">
        <v>16</v>
      </c>
      <c r="C22" s="762" t="s">
        <v>89</v>
      </c>
      <c r="D22" s="762"/>
      <c r="E22" s="762"/>
      <c r="F22" s="327"/>
      <c r="G22" s="8"/>
      <c r="H22" s="8"/>
      <c r="I22" s="8"/>
      <c r="J22" s="8"/>
      <c r="K22" s="8"/>
      <c r="L22" s="8"/>
      <c r="M22" s="8"/>
      <c r="N22" s="8"/>
    </row>
    <row r="23" spans="1:14">
      <c r="A23" s="316"/>
      <c r="B23" s="5"/>
      <c r="C23" s="8"/>
      <c r="D23" s="71"/>
      <c r="E23" s="8"/>
      <c r="F23" s="327"/>
      <c r="G23" s="8"/>
      <c r="H23" s="8"/>
      <c r="I23" s="8"/>
      <c r="J23" s="8"/>
      <c r="K23" s="8"/>
      <c r="L23" s="8"/>
      <c r="M23" s="8"/>
      <c r="N23" s="8"/>
    </row>
    <row r="24" spans="1:14">
      <c r="A24" s="316"/>
      <c r="B24" s="327"/>
      <c r="C24" s="327"/>
      <c r="D24" s="72"/>
      <c r="E24" s="327"/>
      <c r="F24" s="327"/>
      <c r="G24" s="8"/>
      <c r="H24" s="8"/>
      <c r="I24" s="8"/>
      <c r="J24" s="8"/>
      <c r="K24" s="8"/>
      <c r="L24" s="8"/>
      <c r="M24" s="8"/>
      <c r="N24" s="8"/>
    </row>
    <row r="25" spans="1:14">
      <c r="A25" s="316">
        <v>6</v>
      </c>
      <c r="B25" s="767" t="s">
        <v>312</v>
      </c>
      <c r="C25" s="767"/>
      <c r="D25" s="767"/>
      <c r="E25" s="767"/>
      <c r="F25" s="6"/>
      <c r="G25" s="6"/>
      <c r="H25" s="8"/>
      <c r="I25" s="6"/>
      <c r="J25" s="6"/>
      <c r="K25" s="5"/>
      <c r="L25" s="5"/>
      <c r="M25" s="5"/>
      <c r="N25" s="5"/>
    </row>
    <row r="26" spans="1:14">
      <c r="A26" s="316"/>
      <c r="B26" s="954" t="s">
        <v>19</v>
      </c>
      <c r="C26" s="954"/>
      <c r="D26" s="954"/>
      <c r="E26" s="954"/>
      <c r="F26" s="327"/>
      <c r="G26" s="5"/>
      <c r="H26" s="5"/>
      <c r="I26" s="5"/>
      <c r="J26" s="5"/>
      <c r="K26" s="5"/>
      <c r="L26" s="5"/>
      <c r="M26" s="5"/>
      <c r="N26" s="5"/>
    </row>
    <row r="27" spans="1:14">
      <c r="A27" s="316"/>
      <c r="B27" s="303" t="s">
        <v>20</v>
      </c>
      <c r="C27" s="309" t="s">
        <v>97</v>
      </c>
      <c r="D27" s="73" t="s">
        <v>21</v>
      </c>
      <c r="E27" s="309" t="s">
        <v>22</v>
      </c>
      <c r="F27" s="327"/>
      <c r="G27" s="5"/>
      <c r="H27" s="5"/>
      <c r="I27" s="5"/>
      <c r="J27" s="5"/>
      <c r="K27" s="5"/>
      <c r="L27" s="5"/>
      <c r="M27" s="5"/>
      <c r="N27" s="5"/>
    </row>
    <row r="28" spans="1:14" ht="15" customHeight="1">
      <c r="A28" s="316"/>
      <c r="B28" s="306" t="s">
        <v>23</v>
      </c>
      <c r="C28" s="140">
        <v>6365.33</v>
      </c>
      <c r="D28" s="140">
        <v>10642.8</v>
      </c>
      <c r="E28" s="762" t="s">
        <v>91</v>
      </c>
      <c r="F28" s="327"/>
      <c r="G28" s="5"/>
      <c r="H28" s="5"/>
      <c r="I28" s="5"/>
      <c r="J28" s="5"/>
      <c r="K28" s="5"/>
      <c r="L28" s="5"/>
      <c r="M28" s="5"/>
      <c r="N28" s="5"/>
    </row>
    <row r="29" spans="1:14">
      <c r="A29" s="316"/>
      <c r="B29" s="306" t="s">
        <v>24</v>
      </c>
      <c r="C29" s="140">
        <v>529.59</v>
      </c>
      <c r="D29" s="140">
        <v>980.63</v>
      </c>
      <c r="E29" s="762"/>
      <c r="F29" s="327"/>
      <c r="G29" s="5"/>
      <c r="H29" s="5"/>
      <c r="I29" s="5"/>
      <c r="J29" s="5"/>
      <c r="K29" s="5"/>
      <c r="L29" s="5"/>
      <c r="M29" s="5"/>
      <c r="N29" s="5"/>
    </row>
    <row r="30" spans="1:14">
      <c r="A30" s="316"/>
      <c r="B30" s="306" t="s">
        <v>25</v>
      </c>
      <c r="C30" s="140">
        <v>1144.8</v>
      </c>
      <c r="D30" s="140">
        <v>1370.5</v>
      </c>
      <c r="E30" s="762"/>
      <c r="F30" s="327"/>
      <c r="G30" s="5"/>
      <c r="H30" s="5"/>
      <c r="I30" s="5"/>
      <c r="J30" s="5"/>
      <c r="K30" s="5"/>
      <c r="L30" s="5"/>
      <c r="M30" s="5"/>
      <c r="N30" s="5"/>
    </row>
    <row r="31" spans="1:14">
      <c r="A31" s="316"/>
      <c r="B31" s="306" t="s">
        <v>26</v>
      </c>
      <c r="C31" s="140">
        <v>2521.88</v>
      </c>
      <c r="D31" s="140">
        <v>8496.1299999999992</v>
      </c>
      <c r="E31" s="762"/>
      <c r="F31" s="327"/>
      <c r="G31" s="5"/>
      <c r="H31" s="5"/>
      <c r="I31" s="5"/>
      <c r="J31" s="5"/>
      <c r="K31" s="5"/>
      <c r="L31" s="5"/>
      <c r="M31" s="5"/>
      <c r="N31" s="5"/>
    </row>
    <row r="32" spans="1:14">
      <c r="A32" s="316"/>
      <c r="B32" s="306" t="s">
        <v>904</v>
      </c>
      <c r="C32" s="140">
        <v>420</v>
      </c>
      <c r="D32" s="140">
        <v>777.5</v>
      </c>
      <c r="E32" s="762"/>
      <c r="F32" s="327"/>
      <c r="G32" s="5"/>
      <c r="H32" s="5"/>
      <c r="I32" s="5"/>
      <c r="J32" s="5"/>
      <c r="K32" s="5"/>
      <c r="L32" s="5"/>
      <c r="M32" s="5"/>
      <c r="N32" s="5"/>
    </row>
    <row r="33" spans="1:14">
      <c r="A33" s="316"/>
      <c r="B33" s="8"/>
      <c r="C33" s="327"/>
      <c r="D33" s="72"/>
      <c r="E33" s="327"/>
      <c r="F33" s="327"/>
      <c r="G33" s="5"/>
      <c r="H33" s="5"/>
      <c r="I33" s="5"/>
      <c r="J33" s="5"/>
      <c r="K33" s="5"/>
      <c r="L33" s="5"/>
      <c r="M33" s="5"/>
      <c r="N33" s="5"/>
    </row>
    <row r="34" spans="1:14">
      <c r="A34" s="316">
        <v>7</v>
      </c>
      <c r="B34" s="767" t="s">
        <v>27</v>
      </c>
      <c r="C34" s="767"/>
      <c r="D34" s="767"/>
      <c r="E34" s="767"/>
      <c r="F34" s="6"/>
      <c r="G34" s="6"/>
      <c r="H34" s="6"/>
      <c r="I34" s="6"/>
      <c r="J34" s="6"/>
      <c r="K34" s="5"/>
      <c r="L34" s="5"/>
      <c r="M34" s="5"/>
      <c r="N34" s="5"/>
    </row>
    <row r="35" spans="1:14">
      <c r="A35" s="316"/>
      <c r="B35" s="303" t="s">
        <v>28</v>
      </c>
      <c r="C35" s="762" t="s">
        <v>29</v>
      </c>
      <c r="D35" s="762"/>
      <c r="E35" s="762"/>
      <c r="F35" s="8"/>
      <c r="G35" s="5"/>
      <c r="H35" s="5"/>
      <c r="I35" s="5"/>
      <c r="J35" s="5"/>
      <c r="K35" s="5"/>
      <c r="L35" s="5"/>
      <c r="M35" s="5"/>
      <c r="N35" s="5"/>
    </row>
    <row r="36" spans="1:14" ht="25.5" customHeight="1">
      <c r="A36" s="316"/>
      <c r="B36" s="303" t="s">
        <v>30</v>
      </c>
      <c r="C36" s="762" t="s">
        <v>29</v>
      </c>
      <c r="D36" s="762"/>
      <c r="E36" s="762"/>
      <c r="F36" s="8"/>
      <c r="G36" s="5"/>
      <c r="H36" s="5"/>
      <c r="I36" s="5"/>
      <c r="J36" s="5"/>
      <c r="K36" s="5"/>
      <c r="L36" s="5"/>
      <c r="M36" s="5"/>
      <c r="N36" s="5"/>
    </row>
    <row r="37" spans="1:14" ht="25.5" customHeight="1">
      <c r="A37" s="316"/>
      <c r="B37" s="303" t="s">
        <v>31</v>
      </c>
      <c r="C37" s="762" t="s">
        <v>89</v>
      </c>
      <c r="D37" s="762"/>
      <c r="E37" s="762"/>
      <c r="F37" s="8"/>
      <c r="G37" s="5"/>
      <c r="H37" s="5"/>
      <c r="I37" s="5"/>
      <c r="J37" s="5"/>
      <c r="K37" s="5"/>
      <c r="L37" s="5"/>
      <c r="M37" s="5"/>
      <c r="N37" s="5"/>
    </row>
    <row r="38" spans="1:14">
      <c r="A38" s="316"/>
      <c r="B38" s="5"/>
      <c r="C38" s="8"/>
      <c r="D38" s="71"/>
      <c r="E38" s="8"/>
      <c r="F38" s="8"/>
      <c r="G38" s="5"/>
      <c r="H38" s="5"/>
      <c r="I38" s="5"/>
      <c r="J38" s="5"/>
      <c r="K38" s="5"/>
      <c r="L38" s="5"/>
      <c r="M38" s="5"/>
      <c r="N38" s="5"/>
    </row>
    <row r="39" spans="1:14">
      <c r="A39" s="316"/>
      <c r="B39" s="327"/>
      <c r="C39" s="8"/>
      <c r="D39" s="71"/>
      <c r="E39" s="8"/>
      <c r="F39" s="8"/>
      <c r="G39" s="5"/>
      <c r="H39" s="5"/>
      <c r="I39" s="5"/>
      <c r="J39" s="5"/>
      <c r="K39" s="5"/>
      <c r="L39" s="5"/>
      <c r="M39" s="5"/>
      <c r="N39" s="5"/>
    </row>
    <row r="40" spans="1:14">
      <c r="A40" s="316">
        <v>8</v>
      </c>
      <c r="B40" s="767" t="s">
        <v>310</v>
      </c>
      <c r="C40" s="767"/>
      <c r="D40" s="767"/>
      <c r="E40" s="767"/>
      <c r="F40" s="6"/>
      <c r="G40" s="6"/>
      <c r="H40" s="6"/>
      <c r="I40" s="6"/>
      <c r="J40" s="6"/>
      <c r="K40" s="5"/>
      <c r="L40" s="5"/>
      <c r="M40" s="5"/>
      <c r="N40" s="5"/>
    </row>
    <row r="41" spans="1:14" ht="33" customHeight="1">
      <c r="A41" s="316"/>
      <c r="B41" s="303" t="s">
        <v>33</v>
      </c>
      <c r="C41" s="825" t="s">
        <v>430</v>
      </c>
      <c r="D41" s="826"/>
      <c r="E41" s="827"/>
      <c r="F41" s="8"/>
      <c r="G41" s="5"/>
      <c r="H41" s="5"/>
      <c r="I41" s="5"/>
      <c r="J41" s="5"/>
      <c r="K41" s="5"/>
      <c r="L41" s="5"/>
      <c r="M41" s="5"/>
      <c r="N41" s="5"/>
    </row>
    <row r="42" spans="1:14">
      <c r="A42" s="316"/>
      <c r="B42" s="303" t="s">
        <v>30</v>
      </c>
      <c r="C42" s="825" t="s">
        <v>905</v>
      </c>
      <c r="D42" s="826"/>
      <c r="E42" s="827"/>
      <c r="F42" s="8"/>
      <c r="G42" s="5"/>
      <c r="H42" s="5"/>
      <c r="I42" s="5"/>
      <c r="J42" s="5"/>
      <c r="K42" s="5"/>
      <c r="L42" s="5"/>
      <c r="M42" s="5"/>
      <c r="N42" s="5"/>
    </row>
    <row r="43" spans="1:14">
      <c r="A43" s="316"/>
      <c r="B43" s="303" t="s">
        <v>31</v>
      </c>
      <c r="C43" s="762" t="s">
        <v>89</v>
      </c>
      <c r="D43" s="762"/>
      <c r="E43" s="762"/>
      <c r="F43" s="8"/>
      <c r="G43" s="5"/>
      <c r="H43" s="5"/>
      <c r="I43" s="5"/>
      <c r="J43" s="5"/>
      <c r="K43" s="5"/>
      <c r="L43" s="5"/>
      <c r="M43" s="5"/>
      <c r="N43" s="5"/>
    </row>
    <row r="44" spans="1:14">
      <c r="A44" s="316"/>
      <c r="B44" s="768" t="s">
        <v>131</v>
      </c>
      <c r="C44" s="769"/>
      <c r="D44" s="769"/>
      <c r="E44" s="770"/>
      <c r="F44" s="8"/>
      <c r="G44" s="5"/>
      <c r="H44" s="5"/>
      <c r="I44" s="5"/>
      <c r="J44" s="5"/>
      <c r="K44" s="5"/>
      <c r="L44" s="5"/>
      <c r="M44" s="5"/>
      <c r="N44" s="5"/>
    </row>
    <row r="45" spans="1:14">
      <c r="A45" s="331"/>
      <c r="B45" s="5"/>
      <c r="C45" s="5"/>
      <c r="D45" s="75"/>
      <c r="E45" s="8"/>
      <c r="F45" s="5"/>
      <c r="G45" s="5"/>
      <c r="H45" s="5"/>
      <c r="I45" s="5"/>
      <c r="J45" s="5"/>
      <c r="K45" s="5"/>
      <c r="L45" s="5"/>
      <c r="M45" s="5"/>
      <c r="N45" s="5"/>
    </row>
    <row r="46" spans="1:14">
      <c r="A46" s="11">
        <v>9</v>
      </c>
      <c r="B46" s="766" t="s">
        <v>311</v>
      </c>
      <c r="C46" s="767"/>
      <c r="D46" s="767"/>
      <c r="E46" s="767"/>
      <c r="F46" s="12"/>
      <c r="G46" s="6"/>
      <c r="H46" s="6"/>
      <c r="I46" s="6"/>
      <c r="J46" s="5"/>
      <c r="K46" s="5"/>
      <c r="L46" s="5"/>
      <c r="M46" s="5"/>
      <c r="N46" s="5"/>
    </row>
    <row r="47" spans="1:14" ht="52.8">
      <c r="A47" s="11"/>
      <c r="B47" s="308" t="s">
        <v>36</v>
      </c>
      <c r="C47" s="320" t="s">
        <v>37</v>
      </c>
      <c r="D47" s="326" t="s">
        <v>38</v>
      </c>
      <c r="E47" s="320" t="s">
        <v>92</v>
      </c>
      <c r="F47" s="5"/>
      <c r="G47" s="5"/>
      <c r="H47" s="5"/>
      <c r="I47" s="5"/>
      <c r="J47" s="5"/>
      <c r="K47" s="5"/>
      <c r="L47" s="5"/>
      <c r="M47" s="5"/>
      <c r="N47" s="5"/>
    </row>
    <row r="48" spans="1:14" ht="158.4">
      <c r="A48" s="13"/>
      <c r="B48" s="317" t="s">
        <v>105</v>
      </c>
      <c r="C48" s="317" t="s">
        <v>219</v>
      </c>
      <c r="D48" s="317" t="s">
        <v>219</v>
      </c>
      <c r="E48" s="321" t="s">
        <v>76</v>
      </c>
      <c r="F48" s="5"/>
      <c r="G48" s="5"/>
      <c r="H48" s="5"/>
      <c r="I48" s="5"/>
      <c r="J48" s="5"/>
      <c r="K48" s="5"/>
      <c r="L48" s="5"/>
      <c r="M48" s="5"/>
      <c r="N48" s="5"/>
    </row>
    <row r="49" spans="1:14">
      <c r="A49" s="15"/>
      <c r="B49" s="37"/>
      <c r="C49" s="311"/>
      <c r="D49" s="75"/>
      <c r="E49" s="311"/>
      <c r="F49" s="327"/>
      <c r="G49" s="327"/>
      <c r="H49" s="327"/>
      <c r="I49" s="327"/>
      <c r="J49" s="5"/>
      <c r="K49" s="5"/>
      <c r="L49" s="5"/>
      <c r="M49" s="5"/>
      <c r="N49" s="5"/>
    </row>
    <row r="50" spans="1:14">
      <c r="A50" s="11">
        <v>10</v>
      </c>
      <c r="B50" s="766" t="s">
        <v>311</v>
      </c>
      <c r="C50" s="767"/>
      <c r="D50" s="767"/>
      <c r="E50" s="767"/>
      <c r="F50" s="327"/>
      <c r="G50" s="327"/>
      <c r="H50" s="327"/>
      <c r="I50" s="5"/>
      <c r="J50" s="5"/>
      <c r="K50" s="5"/>
      <c r="L50" s="5"/>
      <c r="M50" s="5"/>
      <c r="N50" s="5"/>
    </row>
    <row r="51" spans="1:14">
      <c r="A51" s="13"/>
      <c r="B51" s="867" t="s">
        <v>41</v>
      </c>
      <c r="C51" s="869" t="s">
        <v>220</v>
      </c>
      <c r="D51" s="870"/>
      <c r="E51" s="871"/>
      <c r="F51" s="5"/>
      <c r="G51" s="5"/>
      <c r="H51" s="5"/>
      <c r="I51" s="5"/>
      <c r="J51" s="5"/>
      <c r="K51" s="1"/>
      <c r="L51" s="5"/>
      <c r="M51" s="5"/>
      <c r="N51" s="5"/>
    </row>
    <row r="52" spans="1:14" ht="38.25" customHeight="1">
      <c r="A52" s="13"/>
      <c r="B52" s="868"/>
      <c r="C52" s="872"/>
      <c r="D52" s="873"/>
      <c r="E52" s="874"/>
      <c r="F52" s="5"/>
      <c r="G52" s="5"/>
      <c r="H52" s="5"/>
      <c r="I52" s="5"/>
      <c r="J52" s="5"/>
      <c r="K52" s="1"/>
      <c r="L52" s="5"/>
      <c r="M52" s="5"/>
      <c r="N52" s="5"/>
    </row>
    <row r="53" spans="1:14" ht="55.5" customHeight="1">
      <c r="A53" s="11"/>
      <c r="B53" s="16" t="s">
        <v>42</v>
      </c>
      <c r="C53" s="764" t="s">
        <v>337</v>
      </c>
      <c r="D53" s="764"/>
      <c r="E53" s="764"/>
      <c r="F53" s="5"/>
      <c r="G53" s="5"/>
      <c r="H53" s="5"/>
      <c r="I53" s="5"/>
      <c r="J53" s="5"/>
      <c r="K53" s="5"/>
      <c r="L53" s="5"/>
      <c r="M53" s="5"/>
      <c r="N53" s="5"/>
    </row>
    <row r="54" spans="1:14">
      <c r="A54" s="13"/>
      <c r="B54" s="16" t="s">
        <v>43</v>
      </c>
      <c r="C54" s="875" t="s">
        <v>76</v>
      </c>
      <c r="D54" s="876"/>
      <c r="E54" s="877"/>
      <c r="F54" s="5"/>
      <c r="G54" s="5"/>
      <c r="H54" s="5"/>
      <c r="I54" s="5"/>
      <c r="J54" s="5"/>
      <c r="K54" s="17"/>
      <c r="L54" s="5"/>
      <c r="M54" s="5"/>
      <c r="N54" s="5"/>
    </row>
    <row r="55" spans="1:14">
      <c r="A55" s="18" t="s">
        <v>45</v>
      </c>
      <c r="B55" s="858" t="s">
        <v>46</v>
      </c>
      <c r="C55" s="858"/>
      <c r="D55" s="858"/>
      <c r="E55" s="858"/>
      <c r="F55" s="38"/>
      <c r="G55" s="38"/>
      <c r="H55" s="38"/>
      <c r="I55" s="38"/>
      <c r="J55" s="38"/>
      <c r="K55" s="38"/>
      <c r="L55" s="38"/>
      <c r="M55" s="38"/>
      <c r="N55" s="38"/>
    </row>
    <row r="56" spans="1:14">
      <c r="A56" s="23"/>
      <c r="B56" s="24"/>
      <c r="C56" s="25"/>
      <c r="D56" s="76"/>
      <c r="E56" s="25"/>
      <c r="F56" s="25"/>
      <c r="G56" s="5"/>
      <c r="H56" s="5"/>
      <c r="I56" s="5"/>
      <c r="J56" s="5"/>
      <c r="K56" s="5"/>
      <c r="L56" s="5"/>
      <c r="M56" s="5"/>
      <c r="N56" s="5"/>
    </row>
    <row r="57" spans="1:14">
      <c r="A57" s="316">
        <v>11</v>
      </c>
      <c r="B57" s="2" t="s">
        <v>47</v>
      </c>
      <c r="C57" s="953" t="s">
        <v>134</v>
      </c>
      <c r="D57" s="953"/>
      <c r="E57" s="953"/>
      <c r="F57" s="6"/>
      <c r="G57" s="6"/>
      <c r="H57" s="26"/>
      <c r="I57" s="6"/>
      <c r="J57" s="6"/>
      <c r="K57" s="5"/>
      <c r="L57" s="5"/>
      <c r="M57" s="5"/>
      <c r="N57" s="5"/>
    </row>
    <row r="58" spans="1:14">
      <c r="A58" s="316"/>
      <c r="B58" s="327"/>
      <c r="C58" s="327"/>
      <c r="D58" s="72"/>
      <c r="E58" s="327"/>
      <c r="F58" s="327"/>
      <c r="G58" s="327"/>
      <c r="H58" s="27"/>
      <c r="I58" s="27"/>
      <c r="J58" s="327"/>
      <c r="K58" s="5"/>
      <c r="L58" s="5"/>
      <c r="M58" s="5"/>
      <c r="N58" s="5"/>
    </row>
    <row r="59" spans="1:14">
      <c r="A59" s="316">
        <v>12</v>
      </c>
      <c r="B59" s="6" t="s">
        <v>48</v>
      </c>
      <c r="C59" s="6"/>
      <c r="D59" s="77"/>
      <c r="E59" s="26"/>
      <c r="F59" s="26"/>
      <c r="G59" s="6"/>
      <c r="H59" s="26"/>
      <c r="I59" s="6"/>
      <c r="J59" s="6"/>
      <c r="K59" s="6"/>
      <c r="L59" s="6"/>
      <c r="M59" s="6"/>
      <c r="N59" s="6"/>
    </row>
    <row r="60" spans="1:14">
      <c r="A60" s="316"/>
      <c r="B60" s="6"/>
      <c r="C60" s="6"/>
      <c r="D60" s="77"/>
      <c r="E60" s="26"/>
      <c r="F60" s="26"/>
      <c r="G60" s="26"/>
      <c r="H60" s="26"/>
      <c r="I60" s="6"/>
      <c r="J60" s="6"/>
      <c r="K60" s="6"/>
      <c r="L60" s="6"/>
      <c r="M60" s="6"/>
      <c r="N60" s="6"/>
    </row>
    <row r="61" spans="1:14">
      <c r="A61" s="316"/>
      <c r="B61" s="303" t="s">
        <v>49</v>
      </c>
      <c r="C61" s="762" t="s">
        <v>201</v>
      </c>
      <c r="D61" s="762"/>
      <c r="E61" s="762"/>
      <c r="F61" s="27"/>
      <c r="G61" s="27"/>
      <c r="H61" s="327"/>
      <c r="I61" s="327"/>
      <c r="J61" s="327"/>
      <c r="K61" s="327"/>
      <c r="L61" s="327"/>
      <c r="M61" s="327"/>
      <c r="N61" s="327"/>
    </row>
    <row r="62" spans="1:14">
      <c r="A62" s="316"/>
      <c r="B62" s="327"/>
      <c r="C62" s="327"/>
      <c r="D62" s="115"/>
      <c r="E62" s="55"/>
      <c r="F62" s="327"/>
      <c r="G62" s="327"/>
      <c r="H62" s="327"/>
      <c r="I62" s="327"/>
      <c r="J62" s="327"/>
      <c r="K62" s="327"/>
      <c r="L62" s="327"/>
      <c r="M62" s="327"/>
      <c r="N62" s="327"/>
    </row>
    <row r="63" spans="1:14">
      <c r="A63" s="316"/>
      <c r="B63" s="767" t="s">
        <v>50</v>
      </c>
      <c r="C63" s="800" t="s">
        <v>203</v>
      </c>
      <c r="D63" s="908" t="s">
        <v>100</v>
      </c>
      <c r="E63" s="802" t="s">
        <v>96</v>
      </c>
      <c r="F63" s="790" t="s">
        <v>117</v>
      </c>
      <c r="G63" s="791"/>
      <c r="H63" s="792"/>
      <c r="I63" s="771" t="s">
        <v>52</v>
      </c>
      <c r="J63" s="771"/>
      <c r="K63" s="771"/>
      <c r="L63" s="771" t="s">
        <v>53</v>
      </c>
      <c r="M63" s="771"/>
      <c r="N63" s="771"/>
    </row>
    <row r="64" spans="1:14" ht="52.8">
      <c r="A64" s="331"/>
      <c r="B64" s="767"/>
      <c r="C64" s="801"/>
      <c r="D64" s="909"/>
      <c r="E64" s="803"/>
      <c r="F64" s="303" t="s">
        <v>54</v>
      </c>
      <c r="G64" s="303" t="s">
        <v>55</v>
      </c>
      <c r="H64" s="303" t="s">
        <v>56</v>
      </c>
      <c r="I64" s="303" t="s">
        <v>57</v>
      </c>
      <c r="J64" s="303" t="s">
        <v>55</v>
      </c>
      <c r="K64" s="303" t="s">
        <v>56</v>
      </c>
      <c r="L64" s="303" t="s">
        <v>57</v>
      </c>
      <c r="M64" s="303" t="s">
        <v>55</v>
      </c>
      <c r="N64" s="303" t="s">
        <v>56</v>
      </c>
    </row>
    <row r="65" spans="1:14">
      <c r="A65" s="331"/>
      <c r="B65" s="303" t="s">
        <v>80</v>
      </c>
      <c r="C65" s="130">
        <v>78.75</v>
      </c>
      <c r="D65" s="312">
        <v>82.9</v>
      </c>
      <c r="E65" s="312">
        <v>56.15</v>
      </c>
      <c r="F65" s="328">
        <v>135.19999999999999</v>
      </c>
      <c r="G65" s="312">
        <v>187</v>
      </c>
      <c r="H65" s="312">
        <v>53.05</v>
      </c>
      <c r="I65" s="28">
        <v>353.05</v>
      </c>
      <c r="J65" s="28">
        <v>434</v>
      </c>
      <c r="K65" s="28">
        <v>134</v>
      </c>
      <c r="L65" s="28" t="s">
        <v>40</v>
      </c>
      <c r="M65" s="28" t="s">
        <v>40</v>
      </c>
      <c r="N65" s="28" t="s">
        <v>40</v>
      </c>
    </row>
    <row r="66" spans="1:14" ht="26.4">
      <c r="A66" s="331"/>
      <c r="B66" s="303" t="s">
        <v>118</v>
      </c>
      <c r="C66" s="312">
        <v>17807.650000000001</v>
      </c>
      <c r="D66" s="312">
        <v>16682.650000000001</v>
      </c>
      <c r="E66" s="312">
        <v>15835.35</v>
      </c>
      <c r="F66" s="312">
        <v>17359.75</v>
      </c>
      <c r="G66" s="312">
        <v>18887.599999999999</v>
      </c>
      <c r="H66" s="312">
        <v>15183.4</v>
      </c>
      <c r="I66" s="28">
        <v>22326.9</v>
      </c>
      <c r="J66" s="28">
        <v>22526.6</v>
      </c>
      <c r="K66" s="28">
        <v>17312.75</v>
      </c>
      <c r="L66" s="28" t="s">
        <v>40</v>
      </c>
      <c r="M66" s="28" t="s">
        <v>40</v>
      </c>
      <c r="N66" s="28" t="s">
        <v>40</v>
      </c>
    </row>
    <row r="67" spans="1:14">
      <c r="A67" s="331"/>
      <c r="B67" s="303" t="s">
        <v>313</v>
      </c>
      <c r="C67" s="829" t="s">
        <v>76</v>
      </c>
      <c r="D67" s="829"/>
      <c r="E67" s="829"/>
      <c r="F67" s="829"/>
      <c r="G67" s="829"/>
      <c r="H67" s="829"/>
      <c r="I67" s="829"/>
      <c r="J67" s="829"/>
      <c r="K67" s="829"/>
      <c r="L67" s="829"/>
      <c r="M67" s="829"/>
      <c r="N67" s="829"/>
    </row>
    <row r="68" spans="1:14" s="5" customFormat="1" ht="13.2">
      <c r="A68" s="331"/>
      <c r="B68" s="830" t="s">
        <v>322</v>
      </c>
      <c r="C68" s="830"/>
      <c r="D68" s="830"/>
      <c r="E68" s="830"/>
      <c r="F68" s="830"/>
      <c r="G68" s="830"/>
      <c r="H68" s="830"/>
      <c r="I68" s="830"/>
      <c r="J68" s="830"/>
      <c r="K68" s="830"/>
      <c r="L68" s="830"/>
      <c r="M68" s="830"/>
      <c r="N68" s="830"/>
    </row>
    <row r="69" spans="1:14">
      <c r="A69" s="331"/>
      <c r="B69" s="832" t="s">
        <v>79</v>
      </c>
      <c r="C69" s="832"/>
      <c r="D69" s="832"/>
      <c r="E69" s="832"/>
      <c r="F69" s="832"/>
      <c r="G69" s="832"/>
      <c r="H69" s="832"/>
      <c r="I69" s="832"/>
      <c r="J69" s="832"/>
      <c r="K69" s="832"/>
      <c r="L69" s="832"/>
      <c r="M69" s="832"/>
      <c r="N69" s="832"/>
    </row>
    <row r="70" spans="1:14">
      <c r="A70" s="331"/>
      <c r="B70" s="810" t="s">
        <v>60</v>
      </c>
      <c r="C70" s="810"/>
      <c r="D70" s="810"/>
      <c r="E70" s="810"/>
      <c r="F70" s="810"/>
      <c r="G70" s="810"/>
      <c r="H70" s="810"/>
      <c r="I70" s="810"/>
      <c r="J70" s="810"/>
      <c r="K70" s="810"/>
      <c r="L70" s="810"/>
      <c r="M70" s="810"/>
      <c r="N70" s="810"/>
    </row>
    <row r="71" spans="1:14">
      <c r="A71" s="1"/>
      <c r="B71" s="853" t="s">
        <v>61</v>
      </c>
      <c r="C71" s="853"/>
      <c r="D71" s="853"/>
      <c r="E71" s="853"/>
      <c r="F71" s="853"/>
      <c r="G71" s="853"/>
      <c r="H71" s="853"/>
      <c r="I71" s="853"/>
      <c r="J71" s="853"/>
      <c r="K71" s="853"/>
      <c r="L71" s="853"/>
      <c r="M71" s="853"/>
      <c r="N71" s="853"/>
    </row>
    <row r="72" spans="1:14">
      <c r="A72" s="331"/>
      <c r="B72" s="831" t="s">
        <v>110</v>
      </c>
      <c r="C72" s="831"/>
      <c r="D72" s="831"/>
      <c r="E72" s="831"/>
      <c r="F72" s="831"/>
      <c r="G72" s="831"/>
      <c r="H72" s="831"/>
      <c r="I72" s="831"/>
      <c r="J72" s="831"/>
      <c r="K72" s="831"/>
      <c r="L72" s="831"/>
      <c r="M72" s="831"/>
      <c r="N72" s="831"/>
    </row>
    <row r="73" spans="1:14">
      <c r="A73" s="331"/>
      <c r="B73" s="831" t="s">
        <v>62</v>
      </c>
      <c r="C73" s="831"/>
      <c r="D73" s="831"/>
      <c r="E73" s="831"/>
      <c r="F73" s="831"/>
      <c r="G73" s="831"/>
      <c r="H73" s="831"/>
      <c r="I73" s="831"/>
      <c r="J73" s="831"/>
      <c r="K73" s="831"/>
      <c r="L73" s="831"/>
      <c r="M73" s="831"/>
      <c r="N73" s="831"/>
    </row>
    <row r="74" spans="1:14">
      <c r="A74" s="331"/>
      <c r="B74" s="30"/>
      <c r="C74" s="30"/>
      <c r="D74" s="78"/>
      <c r="E74" s="30"/>
      <c r="F74" s="30"/>
      <c r="G74" s="8"/>
      <c r="H74" s="8"/>
      <c r="I74" s="8"/>
      <c r="J74" s="8"/>
      <c r="K74" s="8"/>
      <c r="L74" s="8" t="s">
        <v>119</v>
      </c>
      <c r="M74" s="8"/>
      <c r="N74" s="8"/>
    </row>
    <row r="75" spans="1:14">
      <c r="A75" s="316">
        <v>13</v>
      </c>
      <c r="B75" s="796" t="s">
        <v>63</v>
      </c>
      <c r="C75" s="797"/>
      <c r="D75" s="797"/>
      <c r="E75" s="797"/>
      <c r="F75" s="797"/>
      <c r="G75" s="766"/>
      <c r="H75" s="6"/>
      <c r="I75" s="6"/>
      <c r="J75" s="6"/>
      <c r="K75" s="6"/>
      <c r="L75" s="6"/>
      <c r="M75" s="6"/>
      <c r="N75" s="6"/>
    </row>
    <row r="76" spans="1:14">
      <c r="A76" s="316"/>
      <c r="B76" s="5"/>
      <c r="C76" s="327"/>
      <c r="D76" s="72"/>
      <c r="E76" s="327"/>
      <c r="F76" s="327"/>
      <c r="G76" s="327"/>
      <c r="H76" s="327"/>
      <c r="I76" s="327"/>
      <c r="J76" s="327"/>
      <c r="K76" s="327"/>
      <c r="L76" s="327"/>
      <c r="M76" s="327"/>
      <c r="N76" s="327"/>
    </row>
    <row r="77" spans="1:14" ht="39.6">
      <c r="A77" s="331"/>
      <c r="B77" s="307" t="s">
        <v>64</v>
      </c>
      <c r="C77" s="309" t="s">
        <v>65</v>
      </c>
      <c r="D77" s="73" t="s">
        <v>342</v>
      </c>
      <c r="E77" s="309" t="s">
        <v>94</v>
      </c>
      <c r="F77" s="309" t="s">
        <v>67</v>
      </c>
      <c r="G77" s="309" t="s">
        <v>81</v>
      </c>
      <c r="H77" s="8"/>
      <c r="I77" s="8"/>
      <c r="J77" s="8"/>
      <c r="K77" s="8"/>
      <c r="L77" s="8"/>
      <c r="M77" s="8"/>
      <c r="N77" s="8"/>
    </row>
    <row r="78" spans="1:14" ht="25.5" customHeight="1">
      <c r="A78" s="331"/>
      <c r="B78" s="828" t="s">
        <v>68</v>
      </c>
      <c r="C78" s="2" t="s">
        <v>204</v>
      </c>
      <c r="D78" s="312">
        <v>2.31</v>
      </c>
      <c r="E78" s="313">
        <v>4.63</v>
      </c>
      <c r="F78" s="313">
        <v>8.06</v>
      </c>
      <c r="G78" s="958" t="s">
        <v>95</v>
      </c>
      <c r="H78" s="32"/>
      <c r="I78" s="32"/>
      <c r="J78" s="32"/>
      <c r="K78" s="32"/>
      <c r="L78" s="32"/>
      <c r="M78" s="32"/>
      <c r="N78" s="32"/>
    </row>
    <row r="79" spans="1:14">
      <c r="A79" s="331"/>
      <c r="B79" s="956"/>
      <c r="C79" s="2" t="s">
        <v>82</v>
      </c>
      <c r="D79" s="312"/>
      <c r="E79" s="313"/>
      <c r="F79" s="313"/>
      <c r="G79" s="959"/>
      <c r="H79" s="32"/>
      <c r="I79" s="32"/>
      <c r="J79" s="32"/>
      <c r="K79" s="32"/>
      <c r="L79" s="32"/>
      <c r="M79" s="32"/>
      <c r="N79" s="32"/>
    </row>
    <row r="80" spans="1:14" ht="13.5" customHeight="1">
      <c r="A80" s="331"/>
      <c r="B80" s="957"/>
      <c r="C80" s="2" t="s">
        <v>70</v>
      </c>
      <c r="D80" s="312"/>
      <c r="E80" s="313"/>
      <c r="F80" s="313"/>
      <c r="G80" s="959"/>
      <c r="H80" s="32"/>
      <c r="I80" s="32"/>
      <c r="J80" s="32"/>
      <c r="K80" s="32"/>
      <c r="L80" s="32"/>
      <c r="M80" s="32"/>
      <c r="N80" s="32"/>
    </row>
    <row r="81" spans="1:14" ht="38.25" hidden="1" customHeight="1">
      <c r="A81" s="331"/>
      <c r="B81" s="89"/>
      <c r="C81" s="2" t="s">
        <v>204</v>
      </c>
      <c r="D81" s="312">
        <v>5.27</v>
      </c>
      <c r="E81" s="313"/>
      <c r="F81" s="313"/>
      <c r="G81" s="959"/>
      <c r="H81" s="32"/>
      <c r="I81" s="32"/>
      <c r="J81" s="32"/>
      <c r="K81" s="32"/>
      <c r="L81" s="32"/>
      <c r="M81" s="32"/>
      <c r="N81" s="32"/>
    </row>
    <row r="82" spans="1:14" ht="15" hidden="1" customHeight="1">
      <c r="A82" s="331"/>
      <c r="B82" s="89"/>
      <c r="C82" s="2" t="s">
        <v>69</v>
      </c>
      <c r="D82" s="312"/>
      <c r="E82" s="313"/>
      <c r="F82" s="313"/>
      <c r="G82" s="959"/>
      <c r="H82" s="32"/>
      <c r="I82" s="32"/>
      <c r="J82" s="32"/>
      <c r="K82" s="32"/>
      <c r="L82" s="32"/>
      <c r="M82" s="32"/>
      <c r="N82" s="32"/>
    </row>
    <row r="83" spans="1:14" ht="27" hidden="1" customHeight="1">
      <c r="A83" s="331"/>
      <c r="B83" s="89"/>
      <c r="C83" s="88" t="s">
        <v>195</v>
      </c>
      <c r="D83" s="312">
        <v>38.01</v>
      </c>
      <c r="E83" s="313"/>
      <c r="F83" s="313"/>
      <c r="G83" s="959"/>
      <c r="H83" s="32"/>
      <c r="I83" s="32"/>
      <c r="J83" s="32"/>
      <c r="K83" s="32"/>
      <c r="L83" s="32"/>
      <c r="M83" s="32"/>
      <c r="N83" s="32"/>
    </row>
    <row r="84" spans="1:14" ht="39.6">
      <c r="A84" s="331"/>
      <c r="B84" s="828" t="s">
        <v>71</v>
      </c>
      <c r="C84" s="2" t="s">
        <v>204</v>
      </c>
      <c r="D84" s="312">
        <v>0.16880000000000001</v>
      </c>
      <c r="E84" s="312">
        <f>F65/E78</f>
        <v>29.200863930885529</v>
      </c>
      <c r="F84" s="312">
        <f>I65/F78</f>
        <v>43.802729528535977</v>
      </c>
      <c r="G84" s="959"/>
      <c r="H84" s="32"/>
      <c r="I84" s="32"/>
      <c r="J84" s="32"/>
      <c r="K84" s="32"/>
      <c r="L84" s="32"/>
      <c r="M84" s="32"/>
      <c r="N84" s="32"/>
    </row>
    <row r="85" spans="1:14">
      <c r="A85" s="331"/>
      <c r="B85" s="956"/>
      <c r="C85" s="2" t="s">
        <v>82</v>
      </c>
      <c r="D85" s="312"/>
      <c r="E85" s="313"/>
      <c r="F85" s="313"/>
      <c r="G85" s="959"/>
      <c r="H85" s="32"/>
      <c r="I85" s="32"/>
      <c r="J85" s="32"/>
      <c r="K85" s="32"/>
      <c r="L85" s="32"/>
      <c r="M85" s="32"/>
      <c r="N85" s="32"/>
    </row>
    <row r="86" spans="1:14">
      <c r="A86" s="331"/>
      <c r="B86" s="957"/>
      <c r="C86" s="2" t="s">
        <v>70</v>
      </c>
      <c r="D86" s="312"/>
      <c r="E86" s="313"/>
      <c r="F86" s="313"/>
      <c r="G86" s="959"/>
      <c r="H86" s="32"/>
      <c r="I86" s="32"/>
      <c r="J86" s="32"/>
      <c r="K86" s="32"/>
      <c r="L86" s="32"/>
      <c r="M86" s="32"/>
      <c r="N86" s="32"/>
    </row>
    <row r="87" spans="1:14" ht="39.6">
      <c r="A87" s="331"/>
      <c r="B87" s="828" t="s">
        <v>72</v>
      </c>
      <c r="C87" s="2" t="s">
        <v>204</v>
      </c>
      <c r="D87" s="312">
        <v>10.74</v>
      </c>
      <c r="E87" s="312">
        <f>(529.59/4086.68)*100</f>
        <v>12.958929987177859</v>
      </c>
      <c r="F87" s="312">
        <f>(980.63/10644.14)*100</f>
        <v>9.2128626643392533</v>
      </c>
      <c r="G87" s="959"/>
      <c r="H87" s="32"/>
      <c r="I87" s="32"/>
      <c r="J87" s="32"/>
      <c r="K87" s="32"/>
      <c r="L87" s="32"/>
      <c r="M87" s="32"/>
      <c r="N87" s="32"/>
    </row>
    <row r="88" spans="1:14">
      <c r="A88" s="331"/>
      <c r="B88" s="956"/>
      <c r="C88" s="2" t="s">
        <v>82</v>
      </c>
      <c r="D88" s="312"/>
      <c r="E88" s="313"/>
      <c r="F88" s="313"/>
      <c r="G88" s="959"/>
      <c r="H88" s="32"/>
      <c r="I88" s="32"/>
      <c r="J88" s="32"/>
      <c r="K88" s="32"/>
      <c r="L88" s="32"/>
      <c r="M88" s="32"/>
      <c r="N88" s="32"/>
    </row>
    <row r="89" spans="1:14">
      <c r="A89" s="331"/>
      <c r="B89" s="957"/>
      <c r="C89" s="2" t="s">
        <v>70</v>
      </c>
      <c r="D89" s="312"/>
      <c r="E89" s="313"/>
      <c r="F89" s="313"/>
      <c r="G89" s="959"/>
      <c r="H89" s="32"/>
      <c r="I89" s="32"/>
      <c r="J89" s="32"/>
      <c r="K89" s="32"/>
      <c r="L89" s="32"/>
      <c r="M89" s="32"/>
      <c r="N89" s="32"/>
    </row>
    <row r="90" spans="1:14" ht="39.6">
      <c r="A90" s="331"/>
      <c r="B90" s="89" t="s">
        <v>73</v>
      </c>
      <c r="C90" s="2" t="s">
        <v>204</v>
      </c>
      <c r="D90" s="312">
        <v>21.46</v>
      </c>
      <c r="E90" s="312">
        <f>4086.68/114.48</f>
        <v>35.697763801537384</v>
      </c>
      <c r="F90" s="312">
        <f>10644.14/137.05</f>
        <v>77.666107260124036</v>
      </c>
      <c r="G90" s="959"/>
      <c r="H90" s="32"/>
      <c r="I90" s="32" t="s">
        <v>119</v>
      </c>
      <c r="J90" s="32"/>
      <c r="K90" s="32"/>
      <c r="L90" s="32"/>
      <c r="M90" s="32"/>
      <c r="N90" s="32"/>
    </row>
    <row r="91" spans="1:14">
      <c r="A91" s="331"/>
      <c r="B91" s="89"/>
      <c r="C91" s="2" t="s">
        <v>82</v>
      </c>
      <c r="D91" s="312"/>
      <c r="E91" s="40"/>
      <c r="F91" s="40"/>
      <c r="G91" s="959"/>
      <c r="H91" s="32"/>
      <c r="I91" s="32"/>
      <c r="J91" s="32"/>
      <c r="K91" s="32"/>
      <c r="L91" s="32"/>
      <c r="M91" s="32"/>
      <c r="N91" s="32"/>
    </row>
    <row r="92" spans="1:14">
      <c r="A92" s="331"/>
      <c r="B92" s="90"/>
      <c r="C92" s="2" t="s">
        <v>70</v>
      </c>
      <c r="D92" s="312"/>
      <c r="E92" s="40"/>
      <c r="F92" s="40"/>
      <c r="G92" s="960"/>
      <c r="H92" s="79"/>
      <c r="I92" s="32"/>
      <c r="J92" s="32"/>
      <c r="K92" s="32"/>
      <c r="L92" s="32"/>
      <c r="M92" s="32"/>
      <c r="N92" s="32"/>
    </row>
    <row r="93" spans="1:14" ht="24" customHeight="1">
      <c r="A93" s="331"/>
      <c r="B93" s="961" t="s">
        <v>231</v>
      </c>
      <c r="C93" s="962"/>
      <c r="D93" s="962"/>
      <c r="E93" s="962"/>
      <c r="F93" s="962"/>
      <c r="G93" s="963"/>
      <c r="H93" s="32"/>
      <c r="I93" s="32"/>
      <c r="J93" s="32"/>
      <c r="K93" s="32"/>
      <c r="L93" s="32"/>
      <c r="M93" s="32"/>
      <c r="N93" s="32"/>
    </row>
    <row r="94" spans="1:14">
      <c r="A94" s="331">
        <v>14</v>
      </c>
      <c r="B94" s="96" t="s">
        <v>74</v>
      </c>
      <c r="C94" s="37" t="s">
        <v>40</v>
      </c>
      <c r="D94" s="37"/>
      <c r="E94" s="97"/>
      <c r="F94" s="97"/>
      <c r="G94" s="98"/>
      <c r="H94" s="32"/>
      <c r="I94" s="32"/>
      <c r="J94" s="32"/>
      <c r="K94" s="32"/>
      <c r="L94" s="32"/>
      <c r="M94" s="32"/>
      <c r="N94" s="32"/>
    </row>
    <row r="95" spans="1:14">
      <c r="A95" s="331"/>
      <c r="B95" s="5"/>
      <c r="C95" s="5"/>
      <c r="D95" s="92"/>
      <c r="E95" s="93"/>
      <c r="F95" s="93"/>
      <c r="G95" s="93"/>
      <c r="H95" s="32"/>
      <c r="I95" s="32"/>
      <c r="J95" s="32"/>
      <c r="K95" s="32"/>
      <c r="L95" s="32"/>
      <c r="M95" s="32"/>
      <c r="N95" s="32"/>
    </row>
    <row r="96" spans="1:14">
      <c r="A96" s="331"/>
      <c r="B96" s="843" t="s">
        <v>202</v>
      </c>
      <c r="C96" s="843"/>
      <c r="D96" s="843"/>
      <c r="E96" s="843"/>
      <c r="F96" s="843"/>
      <c r="G96" s="843"/>
      <c r="H96" s="32"/>
      <c r="I96" s="32"/>
      <c r="J96" s="32"/>
      <c r="K96" s="32"/>
      <c r="L96" s="32"/>
      <c r="M96" s="32"/>
      <c r="N96" s="32"/>
    </row>
    <row r="97" spans="1:14">
      <c r="A97" s="331"/>
      <c r="B97" s="807" t="s">
        <v>864</v>
      </c>
      <c r="C97" s="807"/>
      <c r="D97" s="807"/>
      <c r="E97" s="807"/>
      <c r="F97" s="807"/>
      <c r="G97" s="807"/>
      <c r="H97" s="32"/>
      <c r="I97" s="32"/>
      <c r="J97" s="32"/>
      <c r="K97" s="32"/>
      <c r="L97" s="32"/>
      <c r="M97" s="32"/>
      <c r="N97" s="32"/>
    </row>
    <row r="98" spans="1:14">
      <c r="A98" s="331"/>
      <c r="H98" s="80"/>
      <c r="I98" s="32" t="s">
        <v>119</v>
      </c>
      <c r="J98" s="32"/>
      <c r="K98" s="32"/>
      <c r="L98" s="32"/>
      <c r="M98" s="32"/>
      <c r="N98" s="32"/>
    </row>
    <row r="99" spans="1:14">
      <c r="A99" s="331"/>
      <c r="B99" s="5"/>
      <c r="C99" s="109"/>
      <c r="D99" s="109"/>
      <c r="E99" s="93"/>
      <c r="F99" s="93"/>
      <c r="G99" s="93"/>
      <c r="H99" s="32"/>
      <c r="I99" s="32"/>
      <c r="J99" s="32"/>
      <c r="K99" s="32"/>
      <c r="L99" s="32"/>
      <c r="M99" s="32"/>
      <c r="N99" s="32"/>
    </row>
    <row r="100" spans="1:14">
      <c r="A100" s="331"/>
      <c r="C100" s="117"/>
      <c r="E100" s="93"/>
      <c r="F100" s="93"/>
      <c r="G100" s="93"/>
      <c r="H100" s="32"/>
      <c r="I100" s="32"/>
      <c r="J100" s="32"/>
      <c r="K100" s="32"/>
      <c r="L100" s="32"/>
      <c r="M100" s="32"/>
      <c r="N100" s="32"/>
    </row>
    <row r="101" spans="1:14">
      <c r="A101" s="331"/>
      <c r="B101" s="955"/>
      <c r="C101" s="955"/>
      <c r="D101" s="955"/>
      <c r="E101" s="955"/>
      <c r="F101" s="955"/>
      <c r="G101" s="955"/>
      <c r="H101" s="32"/>
      <c r="I101" s="32"/>
      <c r="J101" s="32"/>
      <c r="K101" s="32"/>
      <c r="L101" s="32"/>
      <c r="M101" s="32"/>
      <c r="N101" s="32"/>
    </row>
    <row r="102" spans="1:14">
      <c r="A102" s="331"/>
      <c r="C102" s="109"/>
      <c r="E102" s="93"/>
      <c r="F102" s="93"/>
      <c r="G102" s="93"/>
      <c r="H102" s="32"/>
      <c r="I102" s="32"/>
      <c r="J102" s="32"/>
      <c r="K102" s="32"/>
      <c r="L102" s="32"/>
      <c r="M102" s="32"/>
      <c r="N102" s="32"/>
    </row>
    <row r="103" spans="1:14">
      <c r="A103" s="331"/>
      <c r="E103" s="93"/>
      <c r="F103" s="93"/>
      <c r="G103" s="93"/>
      <c r="H103" s="32"/>
      <c r="I103" s="32"/>
      <c r="J103" s="32"/>
      <c r="K103" s="32" t="s">
        <v>119</v>
      </c>
      <c r="L103" s="32"/>
      <c r="M103" s="32"/>
      <c r="N103" s="32"/>
    </row>
    <row r="104" spans="1:14">
      <c r="A104" s="331"/>
      <c r="E104" s="93"/>
      <c r="F104" s="93"/>
      <c r="G104" s="93"/>
      <c r="H104" s="32"/>
      <c r="I104" s="32"/>
      <c r="J104" s="32"/>
      <c r="K104" s="32"/>
      <c r="L104" s="32"/>
      <c r="M104" s="32"/>
      <c r="N104" s="32"/>
    </row>
    <row r="105" spans="1:14">
      <c r="A105" s="1"/>
      <c r="E105" s="94"/>
      <c r="F105" s="94"/>
      <c r="G105" s="94"/>
      <c r="H105" s="1"/>
      <c r="I105" s="1"/>
      <c r="J105" s="1"/>
      <c r="K105" s="1"/>
      <c r="L105" s="1"/>
      <c r="M105" s="1"/>
      <c r="N105" s="1"/>
    </row>
    <row r="106" spans="1:14" ht="15" customHeight="1">
      <c r="A106" s="331"/>
      <c r="E106" s="329"/>
      <c r="F106" s="329"/>
      <c r="G106" s="329"/>
      <c r="H106" s="32"/>
      <c r="I106" s="32"/>
      <c r="J106" s="32"/>
      <c r="K106" s="32"/>
      <c r="L106" s="32"/>
      <c r="M106" s="32"/>
      <c r="N106" s="32"/>
    </row>
    <row r="107" spans="1:14" ht="15" customHeight="1">
      <c r="A107" s="331"/>
      <c r="E107" s="330"/>
      <c r="F107" s="330"/>
      <c r="G107" s="330"/>
      <c r="H107" s="32"/>
      <c r="I107" s="32"/>
      <c r="J107" s="32"/>
      <c r="K107" s="32"/>
      <c r="L107" s="32"/>
      <c r="M107" s="32"/>
      <c r="N107" s="32"/>
    </row>
    <row r="108" spans="1:14">
      <c r="A108" s="331"/>
      <c r="E108" s="95"/>
      <c r="F108" s="95"/>
      <c r="G108" s="95"/>
      <c r="H108" s="32"/>
      <c r="I108" s="32"/>
      <c r="J108" s="32"/>
      <c r="K108" s="32"/>
      <c r="L108" s="32"/>
      <c r="M108" s="32"/>
      <c r="N108" s="32"/>
    </row>
    <row r="109" spans="1:14">
      <c r="A109" s="5"/>
      <c r="E109" s="311"/>
      <c r="F109" s="311"/>
      <c r="G109" s="311"/>
      <c r="H109" s="32"/>
      <c r="I109" s="32"/>
      <c r="J109" s="5"/>
      <c r="K109" s="5"/>
      <c r="L109" s="5"/>
      <c r="M109" s="5"/>
      <c r="N109" s="5"/>
    </row>
    <row r="110" spans="1:14">
      <c r="A110" s="316"/>
      <c r="E110" s="323"/>
      <c r="F110" s="323"/>
      <c r="G110" s="323"/>
      <c r="H110" s="5"/>
      <c r="I110" s="5"/>
      <c r="J110" s="5"/>
      <c r="K110" s="5"/>
      <c r="L110" s="5"/>
      <c r="M110" s="5"/>
      <c r="N110" s="5"/>
    </row>
    <row r="111" spans="1:14">
      <c r="A111" s="311"/>
      <c r="E111" s="5"/>
      <c r="F111" s="5"/>
      <c r="G111" s="5"/>
      <c r="H111" s="5"/>
      <c r="I111" s="5"/>
      <c r="J111" s="5"/>
      <c r="K111" s="5"/>
      <c r="L111" s="5"/>
      <c r="M111" s="5"/>
      <c r="N111" s="5"/>
    </row>
    <row r="112" spans="1:14">
      <c r="A112" s="5"/>
      <c r="E112" s="5"/>
      <c r="F112" s="5"/>
      <c r="G112" s="5"/>
      <c r="H112" s="5"/>
      <c r="I112" s="5"/>
      <c r="J112" s="5"/>
      <c r="K112" s="5"/>
      <c r="L112" s="5"/>
      <c r="M112" s="5"/>
      <c r="N112" s="5"/>
    </row>
    <row r="113" spans="1:14">
      <c r="A113" s="5"/>
      <c r="E113" s="5"/>
      <c r="F113" s="5"/>
      <c r="G113" s="5"/>
      <c r="H113" s="5"/>
      <c r="I113" s="5"/>
      <c r="J113" s="5"/>
      <c r="K113" s="5"/>
      <c r="L113" s="5"/>
      <c r="M113" s="5"/>
      <c r="N113" s="5"/>
    </row>
    <row r="114" spans="1:14" ht="15" customHeight="1">
      <c r="A114" s="5"/>
      <c r="E114" s="311"/>
      <c r="F114" s="311"/>
      <c r="G114" s="311"/>
      <c r="H114" s="311"/>
      <c r="I114" s="5"/>
      <c r="J114" s="5"/>
      <c r="K114" s="5"/>
      <c r="L114" s="5"/>
      <c r="M114" s="5"/>
      <c r="N114" s="5"/>
    </row>
  </sheetData>
  <mergeCells count="60">
    <mergeCell ref="B101:G101"/>
    <mergeCell ref="B78:B80"/>
    <mergeCell ref="G78:G92"/>
    <mergeCell ref="B84:B86"/>
    <mergeCell ref="B87:B89"/>
    <mergeCell ref="B93:G93"/>
    <mergeCell ref="B97:G97"/>
    <mergeCell ref="I63:K63"/>
    <mergeCell ref="L63:N63"/>
    <mergeCell ref="C67:N67"/>
    <mergeCell ref="B68:N68"/>
    <mergeCell ref="B96:G96"/>
    <mergeCell ref="B63:B64"/>
    <mergeCell ref="C63:C64"/>
    <mergeCell ref="D63:D64"/>
    <mergeCell ref="E63:E64"/>
    <mergeCell ref="F63:H63"/>
    <mergeCell ref="B75:G75"/>
    <mergeCell ref="B70:N70"/>
    <mergeCell ref="B71:N71"/>
    <mergeCell ref="B72:N72"/>
    <mergeCell ref="B73:N73"/>
    <mergeCell ref="B69:N69"/>
    <mergeCell ref="B12:E12"/>
    <mergeCell ref="C14:E14"/>
    <mergeCell ref="B15:E15"/>
    <mergeCell ref="C35:E35"/>
    <mergeCell ref="C36:E36"/>
    <mergeCell ref="C22:E22"/>
    <mergeCell ref="B25:E25"/>
    <mergeCell ref="B26:E26"/>
    <mergeCell ref="B34:E34"/>
    <mergeCell ref="E28:E32"/>
    <mergeCell ref="B17:E17"/>
    <mergeCell ref="C18:E18"/>
    <mergeCell ref="C19:E19"/>
    <mergeCell ref="C20:E20"/>
    <mergeCell ref="C21:E21"/>
    <mergeCell ref="C61:E61"/>
    <mergeCell ref="C37:E37"/>
    <mergeCell ref="B44:E44"/>
    <mergeCell ref="B46:E46"/>
    <mergeCell ref="C42:E42"/>
    <mergeCell ref="C43:E43"/>
    <mergeCell ref="C54:E54"/>
    <mergeCell ref="B55:E55"/>
    <mergeCell ref="C57:E57"/>
    <mergeCell ref="B40:E40"/>
    <mergeCell ref="C41:E41"/>
    <mergeCell ref="B50:E50"/>
    <mergeCell ref="B51:B52"/>
    <mergeCell ref="C51:E52"/>
    <mergeCell ref="C53:E53"/>
    <mergeCell ref="C11:E11"/>
    <mergeCell ref="A1:B1"/>
    <mergeCell ref="C5:E5"/>
    <mergeCell ref="C3:E3"/>
    <mergeCell ref="C8:E8"/>
    <mergeCell ref="B9:E9"/>
    <mergeCell ref="B6:E6"/>
  </mergeCells>
  <pageMargins left="0" right="0" top="0.42499999999999999" bottom="0.75" header="0.10625" footer="0.3"/>
  <pageSetup paperSize="5" scale="83" orientation="landscape" horizontalDpi="300" verticalDpi="300" r:id="rId1"/>
  <rowBreaks count="2" manualBreakCount="2">
    <brk id="37" max="16383" man="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3"/>
  <sheetViews>
    <sheetView view="pageBreakPreview" topLeftCell="A103" zoomScale="110" zoomScaleNormal="100" zoomScaleSheetLayoutView="110" zoomScalePageLayoutView="50" workbookViewId="0">
      <selection activeCell="G16" sqref="G16"/>
    </sheetView>
  </sheetViews>
  <sheetFormatPr defaultRowHeight="14.4"/>
  <cols>
    <col min="1" max="1" width="6.44140625" bestFit="1" customWidth="1"/>
    <col min="2" max="2" width="46" bestFit="1" customWidth="1"/>
    <col min="3" max="3" width="19.5546875" customWidth="1"/>
    <col min="4" max="4" width="18.109375" customWidth="1"/>
    <col min="5" max="5" width="18.6640625" customWidth="1"/>
    <col min="6" max="6" width="15.5546875" bestFit="1" customWidth="1"/>
    <col min="8" max="8" width="11.44140625" bestFit="1" customWidth="1"/>
    <col min="9" max="9" width="12.109375" bestFit="1" customWidth="1"/>
    <col min="10" max="10" width="11.44140625" bestFit="1" customWidth="1"/>
    <col min="11" max="11" width="8.44140625" bestFit="1" customWidth="1"/>
    <col min="12" max="12" width="7.109375" bestFit="1" customWidth="1"/>
    <col min="13" max="14" width="6.88671875" bestFit="1" customWidth="1"/>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25.5" customHeight="1">
      <c r="A3" s="357" t="s">
        <v>1</v>
      </c>
      <c r="B3" s="2" t="s">
        <v>2</v>
      </c>
      <c r="C3" s="807" t="s">
        <v>205</v>
      </c>
      <c r="D3" s="807"/>
      <c r="E3" s="807"/>
      <c r="F3" s="5"/>
      <c r="G3" s="5"/>
      <c r="H3" s="5"/>
      <c r="I3" s="5"/>
      <c r="J3" s="5"/>
      <c r="K3" s="5"/>
      <c r="L3" s="5"/>
      <c r="M3" s="5"/>
      <c r="N3" s="5"/>
    </row>
    <row r="4" spans="1:14">
      <c r="A4" s="5"/>
      <c r="B4" s="5"/>
      <c r="C4" s="5"/>
      <c r="D4" s="70"/>
      <c r="E4" s="5"/>
      <c r="F4" s="5"/>
      <c r="G4" s="5"/>
      <c r="H4" s="5"/>
      <c r="I4" s="5"/>
      <c r="J4" s="5"/>
      <c r="K4" s="5"/>
      <c r="L4" s="5"/>
      <c r="M4" s="5"/>
      <c r="N4" s="5"/>
    </row>
    <row r="5" spans="1:14">
      <c r="A5" s="19">
        <v>1</v>
      </c>
      <c r="B5" s="2" t="s">
        <v>3</v>
      </c>
      <c r="C5" s="805" t="s">
        <v>121</v>
      </c>
      <c r="D5" s="805"/>
      <c r="E5" s="805"/>
      <c r="F5" s="5"/>
      <c r="G5" s="5"/>
      <c r="H5" s="5"/>
      <c r="I5" s="5"/>
      <c r="J5" s="5"/>
      <c r="K5" s="5"/>
      <c r="L5" s="5"/>
      <c r="M5" s="5"/>
      <c r="N5" s="5"/>
    </row>
    <row r="6" spans="1:14">
      <c r="A6" s="351"/>
      <c r="B6" s="810" t="s">
        <v>5</v>
      </c>
      <c r="C6" s="810"/>
      <c r="D6" s="810"/>
      <c r="E6" s="810"/>
      <c r="F6" s="5"/>
      <c r="G6" s="5"/>
      <c r="H6" s="5"/>
      <c r="I6" s="5"/>
      <c r="J6" s="5"/>
      <c r="K6" s="5"/>
      <c r="L6" s="5"/>
      <c r="M6" s="5"/>
      <c r="N6" s="5"/>
    </row>
    <row r="7" spans="1:14">
      <c r="A7" s="351"/>
      <c r="B7" s="6"/>
      <c r="C7" s="5"/>
      <c r="D7" s="70"/>
      <c r="E7" s="5"/>
      <c r="F7" s="5"/>
      <c r="G7" s="5"/>
      <c r="H7" s="5"/>
      <c r="I7" s="5"/>
      <c r="J7" s="5"/>
      <c r="K7" s="5"/>
      <c r="L7" s="5"/>
      <c r="M7" s="5"/>
      <c r="N7" s="5"/>
    </row>
    <row r="8" spans="1:14">
      <c r="A8" s="351">
        <v>2</v>
      </c>
      <c r="B8" s="2" t="s">
        <v>6</v>
      </c>
      <c r="C8" s="807" t="s">
        <v>206</v>
      </c>
      <c r="D8" s="807"/>
      <c r="E8" s="807"/>
      <c r="F8" s="5"/>
      <c r="G8" s="5"/>
      <c r="H8" s="5"/>
      <c r="I8" s="5"/>
      <c r="J8" s="5"/>
      <c r="K8" s="5"/>
      <c r="L8" s="5"/>
      <c r="M8" s="5"/>
      <c r="N8" s="5"/>
    </row>
    <row r="9" spans="1:14">
      <c r="A9" s="351"/>
      <c r="B9" s="810" t="s">
        <v>5</v>
      </c>
      <c r="C9" s="810"/>
      <c r="D9" s="810"/>
      <c r="E9" s="810"/>
      <c r="F9" s="5"/>
      <c r="G9" s="5"/>
      <c r="H9" s="5"/>
      <c r="I9" s="5"/>
      <c r="J9" s="5"/>
      <c r="K9" s="5"/>
      <c r="L9" s="5"/>
      <c r="M9" s="5"/>
      <c r="N9" s="5"/>
    </row>
    <row r="10" spans="1:14">
      <c r="A10" s="351"/>
      <c r="B10" s="6"/>
      <c r="C10" s="5"/>
      <c r="D10" s="70"/>
      <c r="E10" s="5"/>
      <c r="F10" s="5"/>
      <c r="G10" s="5"/>
      <c r="H10" s="5"/>
      <c r="I10" s="5"/>
      <c r="J10" s="5"/>
      <c r="K10" s="5"/>
      <c r="L10" s="5"/>
      <c r="M10" s="5"/>
      <c r="N10" s="5"/>
    </row>
    <row r="11" spans="1:14" ht="27" customHeight="1">
      <c r="A11" s="351">
        <v>3</v>
      </c>
      <c r="B11" s="2" t="s">
        <v>7</v>
      </c>
      <c r="C11" s="805" t="s">
        <v>332</v>
      </c>
      <c r="D11" s="805"/>
      <c r="E11" s="805"/>
      <c r="F11" s="5"/>
      <c r="G11" s="5"/>
      <c r="H11" s="5"/>
      <c r="I11" s="5"/>
      <c r="J11" s="5"/>
      <c r="K11" s="5"/>
      <c r="L11" s="5"/>
      <c r="M11" s="5"/>
      <c r="N11" s="5"/>
    </row>
    <row r="12" spans="1:14">
      <c r="A12" s="351"/>
      <c r="B12" s="810" t="s">
        <v>5</v>
      </c>
      <c r="C12" s="810"/>
      <c r="D12" s="810"/>
      <c r="E12" s="810"/>
      <c r="F12" s="5"/>
      <c r="G12" s="5"/>
      <c r="H12" s="5"/>
      <c r="I12" s="5"/>
      <c r="J12" s="5"/>
      <c r="K12" s="5"/>
      <c r="L12" s="5"/>
      <c r="M12" s="5"/>
      <c r="N12" s="5"/>
    </row>
    <row r="13" spans="1:14">
      <c r="A13" s="351"/>
      <c r="B13" s="6"/>
      <c r="C13" s="5"/>
      <c r="D13" s="70"/>
      <c r="E13" s="5"/>
      <c r="F13" s="5"/>
      <c r="G13" s="5"/>
      <c r="H13" s="5"/>
      <c r="I13" s="5"/>
      <c r="J13" s="5"/>
      <c r="K13" s="5"/>
      <c r="L13" s="5"/>
      <c r="M13" s="5"/>
      <c r="N13" s="5"/>
    </row>
    <row r="14" spans="1:14">
      <c r="A14" s="351">
        <v>4</v>
      </c>
      <c r="B14" s="2" t="s">
        <v>9</v>
      </c>
      <c r="C14" s="807">
        <v>2.12</v>
      </c>
      <c r="D14" s="807"/>
      <c r="E14" s="807"/>
      <c r="F14" s="5"/>
      <c r="G14" s="5"/>
      <c r="H14" s="5"/>
      <c r="I14" s="5"/>
      <c r="J14" s="5"/>
      <c r="K14" s="5"/>
      <c r="L14" s="5"/>
      <c r="M14" s="5"/>
      <c r="N14" s="5"/>
    </row>
    <row r="15" spans="1:14">
      <c r="A15" s="351"/>
      <c r="B15" s="810" t="s">
        <v>10</v>
      </c>
      <c r="C15" s="810"/>
      <c r="D15" s="810"/>
      <c r="E15" s="810"/>
      <c r="F15" s="5"/>
      <c r="G15" s="5"/>
      <c r="H15" s="5"/>
      <c r="I15" s="5"/>
      <c r="J15" s="5"/>
      <c r="K15" s="5"/>
      <c r="L15" s="5"/>
      <c r="M15" s="5"/>
      <c r="N15" s="5"/>
    </row>
    <row r="16" spans="1:14">
      <c r="A16" s="351"/>
      <c r="B16" s="5"/>
      <c r="C16" s="5"/>
      <c r="D16" s="70"/>
      <c r="E16" s="5"/>
      <c r="F16" s="5"/>
      <c r="G16" s="5"/>
      <c r="H16" s="5"/>
      <c r="I16" s="5"/>
      <c r="J16" s="5"/>
      <c r="K16" s="5"/>
      <c r="L16" s="5"/>
      <c r="M16" s="5"/>
      <c r="N16" s="5"/>
    </row>
    <row r="17" spans="1:14">
      <c r="A17" s="351">
        <v>5</v>
      </c>
      <c r="B17" s="767" t="s">
        <v>308</v>
      </c>
      <c r="C17" s="800"/>
      <c r="D17" s="800"/>
      <c r="E17" s="800"/>
      <c r="F17" s="6"/>
      <c r="G17" s="6"/>
      <c r="H17" s="6"/>
      <c r="I17" s="6"/>
      <c r="J17" s="8"/>
      <c r="K17" s="8"/>
      <c r="L17" s="8"/>
      <c r="M17" s="8"/>
      <c r="N17" s="8"/>
    </row>
    <row r="18" spans="1:14">
      <c r="A18" s="351"/>
      <c r="B18" s="347" t="s">
        <v>12</v>
      </c>
      <c r="C18" s="970" t="s">
        <v>113</v>
      </c>
      <c r="D18" s="924"/>
      <c r="E18" s="971"/>
      <c r="F18" s="356"/>
      <c r="G18" s="8"/>
      <c r="H18" s="8"/>
      <c r="I18" s="8"/>
      <c r="J18" s="8"/>
      <c r="K18" s="8"/>
      <c r="L18" s="8"/>
      <c r="M18" s="8"/>
      <c r="N18" s="8"/>
    </row>
    <row r="19" spans="1:14" ht="26.4">
      <c r="A19" s="351"/>
      <c r="B19" s="347" t="s">
        <v>334</v>
      </c>
      <c r="C19" s="970" t="s">
        <v>113</v>
      </c>
      <c r="D19" s="924"/>
      <c r="E19" s="971"/>
      <c r="F19" s="356"/>
      <c r="G19" s="8" t="s">
        <v>119</v>
      </c>
      <c r="H19" s="5"/>
      <c r="I19" s="8"/>
      <c r="J19" s="8"/>
      <c r="K19" s="8"/>
      <c r="L19" s="8"/>
      <c r="M19" s="8"/>
      <c r="N19" s="8"/>
    </row>
    <row r="20" spans="1:14">
      <c r="A20" s="351"/>
      <c r="B20" s="347" t="s">
        <v>116</v>
      </c>
      <c r="C20" s="970" t="s">
        <v>113</v>
      </c>
      <c r="D20" s="924"/>
      <c r="E20" s="971"/>
      <c r="F20" s="356"/>
      <c r="G20" s="8"/>
      <c r="H20" s="8"/>
      <c r="I20" s="8"/>
      <c r="J20" s="8"/>
      <c r="K20" s="8"/>
      <c r="L20" s="8"/>
      <c r="M20" s="8"/>
      <c r="N20" s="8"/>
    </row>
    <row r="21" spans="1:14">
      <c r="A21" s="351"/>
      <c r="B21" s="9" t="s">
        <v>15</v>
      </c>
      <c r="C21" s="834" t="s">
        <v>113</v>
      </c>
      <c r="D21" s="834"/>
      <c r="E21" s="834"/>
      <c r="F21" s="356"/>
      <c r="G21" s="8"/>
      <c r="H21" s="8"/>
      <c r="I21" s="8"/>
      <c r="J21" s="8"/>
      <c r="K21" s="8"/>
      <c r="L21" s="8"/>
      <c r="M21" s="8"/>
      <c r="N21" s="8"/>
    </row>
    <row r="22" spans="1:14">
      <c r="A22" s="351"/>
      <c r="B22" s="346" t="s">
        <v>16</v>
      </c>
      <c r="C22" s="762" t="s">
        <v>89</v>
      </c>
      <c r="D22" s="762"/>
      <c r="E22" s="762"/>
      <c r="F22" s="356"/>
      <c r="G22" s="8"/>
      <c r="H22" s="8"/>
      <c r="I22" s="8"/>
      <c r="J22" s="8"/>
      <c r="K22" s="8"/>
      <c r="L22" s="8"/>
      <c r="M22" s="8"/>
      <c r="N22" s="8"/>
    </row>
    <row r="23" spans="1:14">
      <c r="A23" s="351"/>
      <c r="B23" s="5"/>
      <c r="C23" s="8"/>
      <c r="D23" s="71"/>
      <c r="E23" s="8"/>
      <c r="F23" s="356"/>
      <c r="G23" s="8"/>
      <c r="H23" s="8"/>
      <c r="I23" s="8"/>
      <c r="J23" s="8"/>
      <c r="K23" s="8"/>
      <c r="L23" s="8"/>
      <c r="M23" s="8"/>
      <c r="N23" s="8"/>
    </row>
    <row r="24" spans="1:14">
      <c r="A24" s="351"/>
      <c r="B24" s="356"/>
      <c r="C24" s="356"/>
      <c r="D24" s="72"/>
      <c r="E24" s="356"/>
      <c r="F24" s="356"/>
      <c r="G24" s="8"/>
      <c r="H24" s="8"/>
      <c r="I24" s="8"/>
      <c r="J24" s="8"/>
      <c r="K24" s="8"/>
      <c r="L24" s="8"/>
      <c r="M24" s="8"/>
      <c r="N24" s="8"/>
    </row>
    <row r="25" spans="1:14">
      <c r="A25" s="351">
        <v>6</v>
      </c>
      <c r="B25" s="767" t="s">
        <v>312</v>
      </c>
      <c r="C25" s="767"/>
      <c r="D25" s="767"/>
      <c r="E25" s="767"/>
      <c r="F25" s="6"/>
      <c r="G25" s="6"/>
      <c r="H25" s="8"/>
      <c r="I25" s="6"/>
      <c r="J25" s="6"/>
      <c r="K25" s="5"/>
      <c r="L25" s="5"/>
      <c r="M25" s="5"/>
      <c r="N25" s="5"/>
    </row>
    <row r="26" spans="1:14">
      <c r="A26" s="351"/>
      <c r="B26" s="812" t="s">
        <v>19</v>
      </c>
      <c r="C26" s="813"/>
      <c r="D26" s="813"/>
      <c r="E26" s="842"/>
      <c r="F26" s="356"/>
      <c r="G26" s="5"/>
      <c r="H26" s="5"/>
      <c r="I26" s="5"/>
      <c r="J26" s="5"/>
      <c r="K26" s="5"/>
      <c r="L26" s="5"/>
      <c r="M26" s="5"/>
      <c r="N26" s="5"/>
    </row>
    <row r="27" spans="1:14">
      <c r="A27" s="351"/>
      <c r="B27" s="346" t="s">
        <v>20</v>
      </c>
      <c r="C27" s="345" t="s">
        <v>97</v>
      </c>
      <c r="D27" s="73" t="s">
        <v>21</v>
      </c>
      <c r="E27" s="345" t="s">
        <v>103</v>
      </c>
      <c r="F27" s="356"/>
      <c r="G27" s="5"/>
      <c r="H27" s="5"/>
      <c r="I27" s="5"/>
      <c r="J27" s="5"/>
      <c r="K27" s="5"/>
      <c r="L27" s="5"/>
      <c r="M27" s="5"/>
      <c r="N27" s="5"/>
    </row>
    <row r="28" spans="1:14" ht="15" customHeight="1">
      <c r="A28" s="351"/>
      <c r="B28" s="348" t="s">
        <v>441</v>
      </c>
      <c r="C28" s="140">
        <v>9390.85</v>
      </c>
      <c r="D28" s="140">
        <v>8097.55</v>
      </c>
      <c r="E28" s="967" t="s">
        <v>91</v>
      </c>
      <c r="F28" s="356"/>
      <c r="G28" s="5"/>
      <c r="H28" s="5"/>
      <c r="I28" s="5"/>
      <c r="J28" s="5"/>
      <c r="K28" s="5"/>
      <c r="L28" s="5"/>
      <c r="M28" s="5"/>
      <c r="N28" s="5"/>
    </row>
    <row r="29" spans="1:14">
      <c r="A29" s="351"/>
      <c r="B29" s="348" t="s">
        <v>24</v>
      </c>
      <c r="C29" s="140">
        <v>141.69</v>
      </c>
      <c r="D29" s="140">
        <v>145.75</v>
      </c>
      <c r="E29" s="968"/>
      <c r="F29" s="356"/>
      <c r="G29" s="5"/>
      <c r="H29" s="5"/>
      <c r="I29" s="5"/>
      <c r="J29" s="5"/>
      <c r="K29" s="5"/>
      <c r="L29" s="5"/>
      <c r="M29" s="5"/>
      <c r="N29" s="5"/>
    </row>
    <row r="30" spans="1:14">
      <c r="A30" s="351"/>
      <c r="B30" s="348" t="s">
        <v>25</v>
      </c>
      <c r="C30" s="140">
        <v>1019.92</v>
      </c>
      <c r="D30" s="140">
        <v>1019.92</v>
      </c>
      <c r="E30" s="968"/>
      <c r="F30" s="356"/>
      <c r="G30" s="5"/>
      <c r="H30" s="5"/>
      <c r="I30" s="5"/>
      <c r="J30" s="5"/>
      <c r="K30" s="5"/>
      <c r="L30" s="5"/>
      <c r="M30" s="5"/>
      <c r="N30" s="5"/>
    </row>
    <row r="31" spans="1:14">
      <c r="A31" s="351"/>
      <c r="B31" s="348" t="s">
        <v>26</v>
      </c>
      <c r="C31" s="140">
        <v>1365.4</v>
      </c>
      <c r="D31" s="140">
        <v>1511.15</v>
      </c>
      <c r="E31" s="969"/>
      <c r="F31" s="356"/>
      <c r="G31" s="5"/>
      <c r="H31" s="5"/>
      <c r="I31" s="5"/>
      <c r="J31" s="5"/>
      <c r="K31" s="5"/>
      <c r="L31" s="5"/>
      <c r="M31" s="5"/>
      <c r="N31" s="5"/>
    </row>
    <row r="32" spans="1:14">
      <c r="A32" s="351"/>
      <c r="B32" s="768" t="s">
        <v>122</v>
      </c>
      <c r="C32" s="769"/>
      <c r="D32" s="769"/>
      <c r="E32" s="770"/>
      <c r="F32" s="356"/>
      <c r="G32" s="5"/>
      <c r="H32" s="5"/>
      <c r="I32" s="5"/>
      <c r="J32" s="5"/>
      <c r="K32" s="5"/>
      <c r="L32" s="5"/>
      <c r="M32" s="5"/>
      <c r="N32" s="5"/>
    </row>
    <row r="33" spans="1:14">
      <c r="A33" s="351"/>
      <c r="B33" s="8"/>
      <c r="C33" s="356"/>
      <c r="D33" s="72"/>
      <c r="E33" s="356"/>
      <c r="F33" s="356"/>
      <c r="G33" s="5"/>
      <c r="H33" s="5"/>
      <c r="I33" s="5"/>
      <c r="J33" s="5"/>
      <c r="K33" s="5"/>
      <c r="L33" s="5"/>
      <c r="M33" s="5"/>
      <c r="N33" s="5"/>
    </row>
    <row r="34" spans="1:14" ht="27.75" customHeight="1">
      <c r="A34" s="351">
        <v>7</v>
      </c>
      <c r="B34" s="767" t="s">
        <v>27</v>
      </c>
      <c r="C34" s="767"/>
      <c r="D34" s="767"/>
      <c r="E34" s="767"/>
      <c r="F34" s="6"/>
      <c r="G34" s="6"/>
      <c r="H34" s="6"/>
      <c r="I34" s="6"/>
      <c r="J34" s="6"/>
      <c r="K34" s="5"/>
      <c r="L34" s="5"/>
      <c r="M34" s="5"/>
      <c r="N34" s="5"/>
    </row>
    <row r="35" spans="1:14">
      <c r="A35" s="351"/>
      <c r="B35" s="346" t="s">
        <v>28</v>
      </c>
      <c r="C35" s="762" t="s">
        <v>29</v>
      </c>
      <c r="D35" s="762"/>
      <c r="E35" s="762"/>
      <c r="F35" s="8"/>
      <c r="G35" s="5"/>
      <c r="H35" s="5"/>
      <c r="I35" s="5"/>
      <c r="J35" s="5"/>
      <c r="K35" s="5"/>
      <c r="L35" s="5"/>
      <c r="M35" s="5"/>
      <c r="N35" s="5"/>
    </row>
    <row r="36" spans="1:14" ht="14.4" customHeight="1">
      <c r="A36" s="351"/>
      <c r="B36" s="346" t="s">
        <v>30</v>
      </c>
      <c r="C36" s="946" t="s">
        <v>29</v>
      </c>
      <c r="D36" s="946"/>
      <c r="E36" s="946"/>
      <c r="F36" s="8"/>
      <c r="G36" s="5"/>
      <c r="H36" s="5"/>
      <c r="I36" s="5"/>
      <c r="J36" s="5"/>
      <c r="K36" s="5"/>
      <c r="L36" s="5"/>
      <c r="M36" s="5"/>
      <c r="N36" s="5"/>
    </row>
    <row r="37" spans="1:14">
      <c r="A37" s="351"/>
      <c r="B37" s="346" t="s">
        <v>31</v>
      </c>
      <c r="C37" s="762" t="s">
        <v>89</v>
      </c>
      <c r="D37" s="762"/>
      <c r="E37" s="762"/>
      <c r="F37" s="8"/>
      <c r="G37" s="5"/>
      <c r="H37" s="5"/>
      <c r="I37" s="5"/>
      <c r="J37" s="5"/>
      <c r="K37" s="5"/>
      <c r="L37" s="5"/>
      <c r="M37" s="5"/>
      <c r="N37" s="5"/>
    </row>
    <row r="38" spans="1:14">
      <c r="A38" s="351"/>
      <c r="B38" s="5"/>
      <c r="C38" s="8"/>
      <c r="D38" s="71"/>
      <c r="E38" s="8"/>
      <c r="F38" s="8"/>
      <c r="G38" s="5"/>
      <c r="H38" s="5"/>
      <c r="I38" s="5"/>
      <c r="J38" s="5"/>
      <c r="K38" s="5"/>
      <c r="L38" s="5"/>
      <c r="M38" s="5"/>
      <c r="N38" s="5"/>
    </row>
    <row r="39" spans="1:14">
      <c r="A39" s="351"/>
      <c r="B39" s="356"/>
      <c r="C39" s="8"/>
      <c r="D39" s="71"/>
      <c r="E39" s="8"/>
      <c r="F39" s="8"/>
      <c r="G39" s="5"/>
      <c r="H39" s="5"/>
      <c r="I39" s="5"/>
      <c r="J39" s="5"/>
      <c r="K39" s="5"/>
      <c r="L39" s="5"/>
      <c r="M39" s="5"/>
      <c r="N39" s="5"/>
    </row>
    <row r="40" spans="1:14">
      <c r="A40" s="351">
        <v>8</v>
      </c>
      <c r="B40" s="767" t="s">
        <v>310</v>
      </c>
      <c r="C40" s="767"/>
      <c r="D40" s="767"/>
      <c r="E40" s="767"/>
      <c r="F40" s="6"/>
      <c r="G40" s="6"/>
      <c r="H40" s="6"/>
      <c r="I40" s="6"/>
      <c r="J40" s="6"/>
      <c r="K40" s="5"/>
      <c r="L40" s="5"/>
      <c r="M40" s="5"/>
      <c r="N40" s="5"/>
    </row>
    <row r="41" spans="1:14" ht="15" customHeight="1">
      <c r="A41" s="351"/>
      <c r="B41" s="346" t="s">
        <v>33</v>
      </c>
      <c r="C41" s="825" t="s">
        <v>123</v>
      </c>
      <c r="D41" s="826"/>
      <c r="E41" s="827"/>
      <c r="F41" s="8"/>
      <c r="G41" s="5"/>
      <c r="H41" s="5"/>
      <c r="I41" s="5"/>
      <c r="J41" s="5"/>
      <c r="K41" s="5"/>
      <c r="L41" s="5"/>
      <c r="M41" s="5"/>
      <c r="N41" s="5"/>
    </row>
    <row r="42" spans="1:14" ht="14.4" customHeight="1">
      <c r="A42" s="351"/>
      <c r="B42" s="346" t="s">
        <v>30</v>
      </c>
      <c r="C42" s="964" t="s">
        <v>123</v>
      </c>
      <c r="D42" s="965"/>
      <c r="E42" s="966"/>
      <c r="F42" s="8"/>
      <c r="G42" s="5"/>
      <c r="H42" s="5"/>
      <c r="I42" s="5"/>
      <c r="J42" s="5"/>
      <c r="K42" s="5"/>
      <c r="L42" s="5"/>
      <c r="M42" s="5"/>
      <c r="N42" s="5"/>
    </row>
    <row r="43" spans="1:14">
      <c r="A43" s="351"/>
      <c r="B43" s="346" t="s">
        <v>31</v>
      </c>
      <c r="C43" s="762" t="s">
        <v>89</v>
      </c>
      <c r="D43" s="762"/>
      <c r="E43" s="762"/>
      <c r="F43" s="8"/>
      <c r="G43" s="5"/>
      <c r="H43" s="5"/>
      <c r="I43" s="5"/>
      <c r="J43" s="5"/>
      <c r="K43" s="5"/>
      <c r="L43" s="5"/>
      <c r="M43" s="5"/>
      <c r="N43" s="5"/>
    </row>
    <row r="44" spans="1:14">
      <c r="A44" s="351"/>
      <c r="B44" s="768" t="s">
        <v>131</v>
      </c>
      <c r="C44" s="769"/>
      <c r="D44" s="769"/>
      <c r="E44" s="770"/>
      <c r="F44" s="8"/>
      <c r="G44" s="5"/>
      <c r="H44" s="5"/>
      <c r="I44" s="5"/>
      <c r="J44" s="5"/>
      <c r="K44" s="5"/>
      <c r="L44" s="5"/>
      <c r="M44" s="5"/>
      <c r="N44" s="5"/>
    </row>
    <row r="45" spans="1:14">
      <c r="A45" s="357"/>
      <c r="B45" s="5"/>
      <c r="C45" s="5"/>
      <c r="D45" s="75"/>
      <c r="E45" s="8"/>
      <c r="F45" s="5"/>
      <c r="G45" s="5"/>
      <c r="H45" s="5"/>
      <c r="I45" s="5"/>
      <c r="J45" s="5"/>
      <c r="K45" s="5"/>
      <c r="L45" s="5"/>
      <c r="M45" s="5"/>
      <c r="N45" s="5"/>
    </row>
    <row r="46" spans="1:14">
      <c r="A46" s="11">
        <v>9</v>
      </c>
      <c r="B46" s="766" t="s">
        <v>311</v>
      </c>
      <c r="C46" s="767"/>
      <c r="D46" s="767"/>
      <c r="E46" s="767"/>
      <c r="F46" s="12"/>
      <c r="G46" s="6"/>
      <c r="H46" s="6"/>
      <c r="I46" s="6"/>
      <c r="J46" s="5"/>
      <c r="K46" s="5"/>
      <c r="L46" s="5"/>
      <c r="M46" s="5"/>
      <c r="N46" s="5"/>
    </row>
    <row r="47" spans="1:14" ht="52.8">
      <c r="A47" s="11"/>
      <c r="B47" s="344" t="s">
        <v>36</v>
      </c>
      <c r="C47" s="353" t="s">
        <v>37</v>
      </c>
      <c r="D47" s="355" t="s">
        <v>38</v>
      </c>
      <c r="E47" s="353" t="s">
        <v>92</v>
      </c>
      <c r="F47" s="5"/>
      <c r="G47" s="5"/>
      <c r="H47" s="5"/>
      <c r="I47" s="5"/>
      <c r="J47" s="5"/>
      <c r="K47" s="5"/>
      <c r="L47" s="5"/>
      <c r="M47" s="5"/>
      <c r="N47" s="5"/>
    </row>
    <row r="48" spans="1:14" ht="224.4">
      <c r="A48" s="13"/>
      <c r="B48" s="352" t="s">
        <v>105</v>
      </c>
      <c r="C48" s="352" t="s">
        <v>406</v>
      </c>
      <c r="D48" s="352" t="s">
        <v>407</v>
      </c>
      <c r="E48" s="354" t="s">
        <v>76</v>
      </c>
      <c r="F48" s="5"/>
      <c r="G48" s="5"/>
      <c r="H48" s="5"/>
      <c r="I48" s="5"/>
      <c r="J48" s="5"/>
      <c r="K48" s="5"/>
      <c r="L48" s="5"/>
      <c r="M48" s="5"/>
      <c r="N48" s="5"/>
    </row>
    <row r="49" spans="1:14">
      <c r="A49" s="14"/>
      <c r="B49" s="839" t="s">
        <v>270</v>
      </c>
      <c r="C49" s="840"/>
      <c r="D49" s="840"/>
      <c r="E49" s="841"/>
      <c r="F49" s="356"/>
      <c r="G49" s="356"/>
      <c r="H49" s="356"/>
      <c r="I49" s="5"/>
      <c r="J49" s="5"/>
      <c r="K49" s="5"/>
      <c r="L49" s="5"/>
      <c r="M49" s="5"/>
      <c r="N49" s="5"/>
    </row>
    <row r="50" spans="1:14">
      <c r="A50" s="15"/>
      <c r="B50" s="37"/>
      <c r="C50" s="342"/>
      <c r="D50" s="75"/>
      <c r="E50" s="342"/>
      <c r="F50" s="356"/>
      <c r="G50" s="356"/>
      <c r="H50" s="356"/>
      <c r="I50" s="356"/>
      <c r="J50" s="5"/>
      <c r="K50" s="5"/>
      <c r="L50" s="5"/>
      <c r="M50" s="5"/>
      <c r="N50" s="5"/>
    </row>
    <row r="51" spans="1:14">
      <c r="A51" s="11">
        <v>10</v>
      </c>
      <c r="B51" s="824" t="s">
        <v>311</v>
      </c>
      <c r="C51" s="800"/>
      <c r="D51" s="800"/>
      <c r="E51" s="800"/>
      <c r="F51" s="356"/>
      <c r="G51" s="356"/>
      <c r="H51" s="356"/>
      <c r="I51" s="5"/>
      <c r="J51" s="5"/>
      <c r="K51" s="5"/>
      <c r="L51" s="5"/>
      <c r="M51" s="5"/>
      <c r="N51" s="5"/>
    </row>
    <row r="52" spans="1:14" ht="15" customHeight="1">
      <c r="A52" s="13"/>
      <c r="B52" s="765" t="s">
        <v>41</v>
      </c>
      <c r="C52" s="772" t="s">
        <v>449</v>
      </c>
      <c r="D52" s="772"/>
      <c r="E52" s="772"/>
      <c r="F52" s="772"/>
      <c r="G52" s="772"/>
      <c r="H52" s="772"/>
      <c r="I52" s="772"/>
      <c r="J52" s="5"/>
      <c r="K52" s="1"/>
      <c r="L52" s="5"/>
      <c r="M52" s="5"/>
      <c r="N52" s="5"/>
    </row>
    <row r="53" spans="1:14" ht="24.75" customHeight="1">
      <c r="A53" s="13"/>
      <c r="B53" s="765"/>
      <c r="C53" s="772"/>
      <c r="D53" s="772"/>
      <c r="E53" s="772"/>
      <c r="F53" s="772"/>
      <c r="G53" s="772"/>
      <c r="H53" s="772"/>
      <c r="I53" s="772"/>
      <c r="J53" s="5"/>
      <c r="K53" s="1"/>
      <c r="L53" s="5"/>
      <c r="M53" s="5"/>
      <c r="N53" s="5"/>
    </row>
    <row r="54" spans="1:14" ht="54" customHeight="1">
      <c r="A54" s="11"/>
      <c r="B54" s="349" t="s">
        <v>42</v>
      </c>
      <c r="C54" s="764" t="s">
        <v>450</v>
      </c>
      <c r="D54" s="764"/>
      <c r="E54" s="764"/>
      <c r="F54" s="764"/>
      <c r="G54" s="764"/>
      <c r="H54" s="764"/>
      <c r="I54" s="764"/>
      <c r="J54" s="5"/>
      <c r="K54" s="5"/>
      <c r="L54" s="5"/>
      <c r="M54" s="5"/>
      <c r="N54" s="5"/>
    </row>
    <row r="55" spans="1:14">
      <c r="A55" s="13"/>
      <c r="B55" s="349" t="s">
        <v>43</v>
      </c>
      <c r="C55" s="764" t="s">
        <v>44</v>
      </c>
      <c r="D55" s="764"/>
      <c r="E55" s="764"/>
      <c r="F55" s="764"/>
      <c r="G55" s="764"/>
      <c r="H55" s="764"/>
      <c r="I55" s="764"/>
      <c r="J55" s="5"/>
      <c r="K55" s="17"/>
      <c r="L55" s="5"/>
      <c r="M55" s="5"/>
      <c r="N55" s="5"/>
    </row>
    <row r="56" spans="1:14">
      <c r="A56" s="13"/>
      <c r="B56" s="810" t="s">
        <v>270</v>
      </c>
      <c r="C56" s="810"/>
      <c r="D56" s="810"/>
      <c r="E56" s="810"/>
      <c r="F56" s="810"/>
      <c r="G56" s="810"/>
      <c r="H56" s="810"/>
      <c r="I56" s="810"/>
      <c r="J56" s="5"/>
      <c r="K56" s="17"/>
      <c r="L56" s="5"/>
      <c r="M56" s="5"/>
      <c r="N56" s="5"/>
    </row>
    <row r="57" spans="1:14">
      <c r="A57" s="18" t="s">
        <v>45</v>
      </c>
      <c r="B57" s="858" t="s">
        <v>46</v>
      </c>
      <c r="C57" s="858"/>
      <c r="D57" s="858"/>
      <c r="E57" s="858"/>
      <c r="F57" s="858"/>
      <c r="G57" s="858"/>
      <c r="H57" s="858"/>
      <c r="I57" s="858"/>
      <c r="J57" s="38"/>
      <c r="K57" s="38"/>
      <c r="L57" s="38"/>
      <c r="M57" s="38"/>
      <c r="N57" s="38"/>
    </row>
    <row r="58" spans="1:14">
      <c r="A58" s="23"/>
      <c r="B58" s="157"/>
      <c r="C58" s="32"/>
      <c r="D58" s="159"/>
      <c r="E58" s="32"/>
      <c r="F58" s="32"/>
      <c r="G58" s="5"/>
      <c r="H58" s="5"/>
      <c r="I58" s="5"/>
      <c r="J58" s="5"/>
      <c r="K58" s="5"/>
      <c r="L58" s="5"/>
      <c r="M58" s="5"/>
      <c r="N58" s="5"/>
    </row>
    <row r="59" spans="1:14">
      <c r="A59" s="351">
        <v>11</v>
      </c>
      <c r="B59" s="2" t="s">
        <v>47</v>
      </c>
      <c r="C59" s="953" t="s">
        <v>134</v>
      </c>
      <c r="D59" s="953"/>
      <c r="E59" s="953"/>
      <c r="F59" s="6"/>
      <c r="G59" s="6"/>
      <c r="H59" s="26"/>
      <c r="I59" s="6"/>
      <c r="J59" s="6"/>
      <c r="K59" s="5"/>
      <c r="L59" s="5"/>
      <c r="M59" s="5"/>
      <c r="N59" s="5"/>
    </row>
    <row r="60" spans="1:14">
      <c r="A60" s="351"/>
      <c r="B60" s="356"/>
      <c r="C60" s="356"/>
      <c r="D60" s="72"/>
      <c r="E60" s="356"/>
      <c r="F60" s="356"/>
      <c r="G60" s="356"/>
      <c r="H60" s="27"/>
      <c r="I60" s="27"/>
      <c r="J60" s="356"/>
      <c r="K60" s="5"/>
      <c r="L60" s="5"/>
      <c r="M60" s="5"/>
      <c r="N60" s="5"/>
    </row>
    <row r="61" spans="1:14">
      <c r="A61" s="351">
        <v>12</v>
      </c>
      <c r="B61" s="6" t="s">
        <v>48</v>
      </c>
      <c r="C61" s="6"/>
      <c r="D61" s="77"/>
      <c r="E61" s="26"/>
      <c r="F61" s="26"/>
      <c r="G61" s="6"/>
      <c r="H61" s="128"/>
      <c r="I61" s="6"/>
      <c r="J61" s="6"/>
      <c r="K61" s="6"/>
      <c r="L61" s="6"/>
      <c r="M61" s="6"/>
      <c r="N61" s="6"/>
    </row>
    <row r="62" spans="1:14">
      <c r="A62" s="351"/>
      <c r="B62" s="346" t="s">
        <v>49</v>
      </c>
      <c r="C62" s="762" t="s">
        <v>207</v>
      </c>
      <c r="D62" s="762"/>
      <c r="E62" s="762"/>
      <c r="F62" s="27"/>
      <c r="G62" s="27"/>
      <c r="H62" s="55"/>
      <c r="I62" s="356"/>
      <c r="J62" s="356"/>
      <c r="K62" s="356"/>
      <c r="L62" s="356"/>
      <c r="M62" s="356"/>
      <c r="N62" s="356"/>
    </row>
    <row r="63" spans="1:14">
      <c r="A63" s="351"/>
      <c r="B63" s="356"/>
      <c r="C63" s="356"/>
      <c r="D63" s="115"/>
      <c r="E63" s="55"/>
      <c r="F63" s="356"/>
      <c r="G63" s="356"/>
      <c r="H63" s="356"/>
      <c r="I63" s="356"/>
      <c r="J63" s="356"/>
      <c r="K63" s="356"/>
      <c r="L63" s="356"/>
      <c r="M63" s="356"/>
      <c r="N63" s="356"/>
    </row>
    <row r="64" spans="1:14">
      <c r="A64" s="351"/>
      <c r="B64" s="767" t="s">
        <v>50</v>
      </c>
      <c r="C64" s="800" t="s">
        <v>214</v>
      </c>
      <c r="D64" s="908" t="s">
        <v>100</v>
      </c>
      <c r="E64" s="802" t="s">
        <v>96</v>
      </c>
      <c r="F64" s="790" t="s">
        <v>117</v>
      </c>
      <c r="G64" s="791"/>
      <c r="H64" s="792"/>
      <c r="I64" s="771" t="s">
        <v>52</v>
      </c>
      <c r="J64" s="771"/>
      <c r="K64" s="771"/>
      <c r="L64" s="771" t="s">
        <v>53</v>
      </c>
      <c r="M64" s="771"/>
      <c r="N64" s="771"/>
    </row>
    <row r="65" spans="1:14" ht="52.8">
      <c r="A65" s="357"/>
      <c r="B65" s="767"/>
      <c r="C65" s="801"/>
      <c r="D65" s="909"/>
      <c r="E65" s="803"/>
      <c r="F65" s="346" t="s">
        <v>54</v>
      </c>
      <c r="G65" s="346" t="s">
        <v>55</v>
      </c>
      <c r="H65" s="346" t="s">
        <v>56</v>
      </c>
      <c r="I65" s="346" t="s">
        <v>57</v>
      </c>
      <c r="J65" s="346" t="s">
        <v>55</v>
      </c>
      <c r="K65" s="346" t="s">
        <v>56</v>
      </c>
      <c r="L65" s="346" t="s">
        <v>57</v>
      </c>
      <c r="M65" s="346" t="s">
        <v>55</v>
      </c>
      <c r="N65" s="346" t="s">
        <v>56</v>
      </c>
    </row>
    <row r="66" spans="1:14">
      <c r="A66" s="357"/>
      <c r="B66" s="346" t="s">
        <v>58</v>
      </c>
      <c r="C66" s="130">
        <v>44.1</v>
      </c>
      <c r="D66" s="350">
        <v>39.25</v>
      </c>
      <c r="E66" s="350">
        <v>36</v>
      </c>
      <c r="F66" s="350">
        <v>54.75</v>
      </c>
      <c r="G66" s="350">
        <v>79.55</v>
      </c>
      <c r="H66" s="350">
        <v>35.049999999999997</v>
      </c>
      <c r="I66" s="248">
        <v>48.4</v>
      </c>
      <c r="J66" s="248">
        <v>57.8</v>
      </c>
      <c r="K66" s="248">
        <v>42.2</v>
      </c>
      <c r="L66" s="28" t="s">
        <v>40</v>
      </c>
      <c r="M66" s="28" t="s">
        <v>40</v>
      </c>
      <c r="N66" s="28" t="s">
        <v>40</v>
      </c>
    </row>
    <row r="67" spans="1:14" ht="26.4">
      <c r="A67" s="357"/>
      <c r="B67" s="346" t="s">
        <v>93</v>
      </c>
      <c r="C67" s="130">
        <v>58338.93</v>
      </c>
      <c r="D67" s="39">
        <v>52930.31</v>
      </c>
      <c r="E67" s="350">
        <v>54395.23</v>
      </c>
      <c r="F67" s="350">
        <v>58991.519999999997</v>
      </c>
      <c r="G67" s="350">
        <v>63583.07</v>
      </c>
      <c r="H67" s="350">
        <v>50921.22</v>
      </c>
      <c r="I67" s="248">
        <v>73651.350000000006</v>
      </c>
      <c r="J67" s="248">
        <v>74245.17</v>
      </c>
      <c r="K67" s="248">
        <v>58793.08</v>
      </c>
      <c r="L67" s="28" t="s">
        <v>40</v>
      </c>
      <c r="M67" s="28" t="s">
        <v>40</v>
      </c>
      <c r="N67" s="28" t="s">
        <v>40</v>
      </c>
    </row>
    <row r="68" spans="1:14">
      <c r="A68" s="357"/>
      <c r="B68" s="346" t="s">
        <v>313</v>
      </c>
      <c r="C68" s="762" t="s">
        <v>76</v>
      </c>
      <c r="D68" s="762"/>
      <c r="E68" s="762"/>
      <c r="F68" s="762"/>
      <c r="G68" s="762"/>
      <c r="H68" s="762"/>
      <c r="I68" s="762"/>
      <c r="J68" s="762"/>
      <c r="K68" s="762"/>
      <c r="L68" s="762"/>
      <c r="M68" s="762"/>
      <c r="N68" s="762"/>
    </row>
    <row r="69" spans="1:14" s="5" customFormat="1" ht="13.2">
      <c r="A69" s="357"/>
      <c r="B69" s="830" t="s">
        <v>323</v>
      </c>
      <c r="C69" s="830"/>
      <c r="D69" s="830"/>
      <c r="E69" s="830"/>
      <c r="F69" s="830"/>
      <c r="G69" s="830"/>
      <c r="H69" s="830"/>
      <c r="I69" s="830"/>
      <c r="J69" s="830"/>
      <c r="K69" s="830"/>
      <c r="L69" s="830"/>
      <c r="M69" s="830"/>
      <c r="N69" s="830"/>
    </row>
    <row r="70" spans="1:14">
      <c r="A70" s="357"/>
      <c r="B70" s="832" t="s">
        <v>17</v>
      </c>
      <c r="C70" s="832"/>
      <c r="D70" s="832"/>
      <c r="E70" s="832"/>
      <c r="F70" s="832"/>
      <c r="G70" s="832"/>
      <c r="H70" s="832"/>
      <c r="I70" s="832"/>
      <c r="J70" s="832"/>
      <c r="K70" s="832"/>
      <c r="L70" s="832"/>
      <c r="M70" s="832"/>
      <c r="N70" s="832"/>
    </row>
    <row r="71" spans="1:14">
      <c r="A71" s="357"/>
      <c r="B71" s="810" t="s">
        <v>60</v>
      </c>
      <c r="C71" s="810"/>
      <c r="D71" s="810"/>
      <c r="E71" s="810"/>
      <c r="F71" s="810"/>
      <c r="G71" s="810"/>
      <c r="H71" s="810"/>
      <c r="I71" s="810"/>
      <c r="J71" s="810"/>
      <c r="K71" s="810"/>
      <c r="L71" s="810"/>
      <c r="M71" s="810"/>
      <c r="N71" s="810"/>
    </row>
    <row r="72" spans="1:14">
      <c r="A72" s="1"/>
      <c r="B72" s="853" t="s">
        <v>61</v>
      </c>
      <c r="C72" s="853"/>
      <c r="D72" s="853"/>
      <c r="E72" s="853"/>
      <c r="F72" s="853"/>
      <c r="G72" s="853"/>
      <c r="H72" s="853"/>
      <c r="I72" s="853"/>
      <c r="J72" s="853"/>
      <c r="K72" s="853"/>
      <c r="L72" s="853"/>
      <c r="M72" s="853"/>
      <c r="N72" s="853"/>
    </row>
    <row r="73" spans="1:14">
      <c r="A73" s="357"/>
      <c r="B73" s="831" t="s">
        <v>110</v>
      </c>
      <c r="C73" s="831"/>
      <c r="D73" s="831"/>
      <c r="E73" s="831"/>
      <c r="F73" s="831"/>
      <c r="G73" s="831"/>
      <c r="H73" s="831"/>
      <c r="I73" s="831"/>
      <c r="J73" s="831"/>
      <c r="K73" s="831"/>
      <c r="L73" s="831"/>
      <c r="M73" s="831"/>
      <c r="N73" s="831"/>
    </row>
    <row r="74" spans="1:14">
      <c r="A74" s="357"/>
      <c r="B74" s="831" t="s">
        <v>62</v>
      </c>
      <c r="C74" s="831"/>
      <c r="D74" s="831"/>
      <c r="E74" s="831"/>
      <c r="F74" s="831"/>
      <c r="G74" s="831"/>
      <c r="H74" s="831"/>
      <c r="I74" s="831"/>
      <c r="J74" s="831"/>
      <c r="K74" s="831"/>
      <c r="L74" s="831"/>
      <c r="M74" s="831"/>
      <c r="N74" s="831"/>
    </row>
    <row r="75" spans="1:14">
      <c r="A75" s="357"/>
      <c r="B75" s="30"/>
      <c r="C75" s="30"/>
      <c r="D75" s="78"/>
      <c r="E75" s="30"/>
      <c r="F75" s="30"/>
      <c r="G75" s="8"/>
      <c r="H75" s="8"/>
      <c r="I75" s="8"/>
      <c r="J75" s="8"/>
      <c r="K75" s="8"/>
      <c r="L75" s="8" t="s">
        <v>119</v>
      </c>
      <c r="M75" s="8"/>
      <c r="N75" s="8"/>
    </row>
    <row r="76" spans="1:14">
      <c r="A76" s="351">
        <v>13</v>
      </c>
      <c r="B76" s="796" t="s">
        <v>63</v>
      </c>
      <c r="C76" s="797"/>
      <c r="D76" s="797"/>
      <c r="E76" s="797"/>
      <c r="F76" s="797"/>
      <c r="G76" s="766"/>
      <c r="H76" s="6"/>
      <c r="I76" s="6"/>
      <c r="J76" s="6"/>
      <c r="K76" s="6"/>
      <c r="L76" s="6"/>
      <c r="M76" s="6"/>
      <c r="N76" s="6"/>
    </row>
    <row r="77" spans="1:14">
      <c r="A77" s="351"/>
      <c r="B77" s="5"/>
      <c r="C77" s="356"/>
      <c r="D77" s="72"/>
      <c r="E77" s="356"/>
      <c r="F77" s="356"/>
      <c r="G77" s="356"/>
      <c r="H77" s="356"/>
      <c r="I77" s="356"/>
      <c r="J77" s="356"/>
      <c r="K77" s="356"/>
      <c r="L77" s="356"/>
      <c r="M77" s="356"/>
      <c r="N77" s="356"/>
    </row>
    <row r="78" spans="1:14" ht="39.6">
      <c r="A78" s="357"/>
      <c r="B78" s="343" t="s">
        <v>64</v>
      </c>
      <c r="C78" s="345" t="s">
        <v>65</v>
      </c>
      <c r="D78" s="73" t="s">
        <v>342</v>
      </c>
      <c r="E78" s="345" t="s">
        <v>94</v>
      </c>
      <c r="F78" s="345" t="s">
        <v>67</v>
      </c>
      <c r="G78" s="345" t="s">
        <v>81</v>
      </c>
      <c r="H78" s="8"/>
      <c r="I78" s="8"/>
      <c r="J78" s="8"/>
      <c r="K78" s="8"/>
      <c r="L78" s="8"/>
      <c r="M78" s="8"/>
      <c r="N78" s="8"/>
    </row>
    <row r="79" spans="1:14" ht="25.5" customHeight="1">
      <c r="A79" s="357"/>
      <c r="B79" s="828" t="s">
        <v>439</v>
      </c>
      <c r="C79" s="91" t="s">
        <v>213</v>
      </c>
      <c r="D79" s="350">
        <v>5.03</v>
      </c>
      <c r="E79" s="40">
        <v>1.39</v>
      </c>
      <c r="F79" s="40">
        <v>1.43</v>
      </c>
      <c r="G79" s="958" t="s">
        <v>95</v>
      </c>
      <c r="H79" s="32"/>
      <c r="I79" s="32"/>
      <c r="J79" s="32"/>
      <c r="K79" s="32"/>
      <c r="L79" s="32"/>
      <c r="M79" s="32"/>
      <c r="N79" s="32"/>
    </row>
    <row r="80" spans="1:14">
      <c r="A80" s="357"/>
      <c r="B80" s="956"/>
      <c r="C80" s="91" t="s">
        <v>126</v>
      </c>
      <c r="D80" s="39"/>
      <c r="E80" s="40"/>
      <c r="F80" s="40"/>
      <c r="G80" s="959"/>
      <c r="H80" s="32"/>
      <c r="I80" s="32"/>
      <c r="J80" s="32"/>
      <c r="K80" s="32"/>
      <c r="L80" s="32"/>
      <c r="M80" s="32"/>
      <c r="N80" s="32"/>
    </row>
    <row r="81" spans="1:14">
      <c r="A81" s="357"/>
      <c r="B81" s="956"/>
      <c r="C81" s="108" t="s">
        <v>208</v>
      </c>
      <c r="D81" s="350">
        <v>6.45</v>
      </c>
      <c r="E81" s="40">
        <v>19.059999999999999</v>
      </c>
      <c r="F81" s="43">
        <v>14.3</v>
      </c>
      <c r="G81" s="959"/>
      <c r="H81" s="32"/>
      <c r="I81" s="32"/>
      <c r="J81" s="32"/>
      <c r="K81" s="32"/>
      <c r="L81" s="32"/>
      <c r="M81" s="32"/>
      <c r="N81" s="32"/>
    </row>
    <row r="82" spans="1:14">
      <c r="A82" s="357"/>
      <c r="B82" s="956"/>
      <c r="C82" s="108" t="s">
        <v>209</v>
      </c>
      <c r="D82" s="39">
        <v>10.81</v>
      </c>
      <c r="E82" s="40">
        <v>2.52</v>
      </c>
      <c r="F82" s="43">
        <v>4.2</v>
      </c>
      <c r="G82" s="959"/>
      <c r="H82" s="32"/>
      <c r="I82" s="32"/>
      <c r="J82" s="32"/>
      <c r="K82" s="32"/>
      <c r="L82" s="32"/>
      <c r="M82" s="32"/>
      <c r="N82" s="32"/>
    </row>
    <row r="83" spans="1:14">
      <c r="A83" s="357"/>
      <c r="B83" s="956"/>
      <c r="C83" s="108" t="s">
        <v>210</v>
      </c>
      <c r="D83" s="350">
        <v>12.34</v>
      </c>
      <c r="E83" s="40">
        <v>20.36</v>
      </c>
      <c r="F83" s="43">
        <v>27.8</v>
      </c>
      <c r="G83" s="959"/>
      <c r="H83" s="32"/>
      <c r="I83" s="32"/>
      <c r="J83" s="32"/>
      <c r="K83" s="32"/>
      <c r="L83" s="32"/>
      <c r="M83" s="32"/>
      <c r="N83" s="32"/>
    </row>
    <row r="84" spans="1:14">
      <c r="A84" s="357"/>
      <c r="B84" s="956"/>
      <c r="C84" s="108" t="s">
        <v>211</v>
      </c>
      <c r="D84" s="39">
        <v>1.5</v>
      </c>
      <c r="E84" s="40">
        <v>-4.37</v>
      </c>
      <c r="F84" s="40">
        <v>-13.52</v>
      </c>
      <c r="G84" s="959"/>
      <c r="H84" s="32"/>
      <c r="I84" s="32"/>
      <c r="J84" s="32"/>
      <c r="K84" s="32"/>
      <c r="L84" s="32"/>
      <c r="M84" s="32"/>
      <c r="N84" s="32"/>
    </row>
    <row r="85" spans="1:14" ht="27">
      <c r="A85" s="357"/>
      <c r="B85" s="956"/>
      <c r="C85" s="108" t="s">
        <v>212</v>
      </c>
      <c r="D85" s="350">
        <v>1.63</v>
      </c>
      <c r="E85" s="43">
        <v>4.2</v>
      </c>
      <c r="F85" s="43">
        <v>5.8</v>
      </c>
      <c r="G85" s="959"/>
      <c r="H85" s="32"/>
      <c r="I85" s="32"/>
      <c r="J85" s="32"/>
      <c r="K85" s="32"/>
      <c r="L85" s="32"/>
      <c r="M85" s="32"/>
      <c r="N85" s="32"/>
    </row>
    <row r="86" spans="1:14">
      <c r="A86" s="357"/>
      <c r="B86" s="957"/>
      <c r="C86" s="2" t="s">
        <v>70</v>
      </c>
      <c r="D86" s="107">
        <f>AVERAGE(D81:D85)</f>
        <v>6.5460000000000012</v>
      </c>
      <c r="E86" s="46">
        <v>8.35</v>
      </c>
      <c r="F86" s="46">
        <v>13.2</v>
      </c>
      <c r="G86" s="959"/>
      <c r="H86" s="32"/>
      <c r="I86" s="32"/>
      <c r="J86" s="32"/>
      <c r="K86" s="32"/>
      <c r="L86" s="32"/>
      <c r="M86" s="32"/>
      <c r="N86" s="32"/>
    </row>
    <row r="87" spans="1:14" ht="26.4">
      <c r="A87" s="357"/>
      <c r="B87" s="828" t="s">
        <v>71</v>
      </c>
      <c r="C87" s="91" t="s">
        <v>213</v>
      </c>
      <c r="D87" s="350">
        <v>8.15</v>
      </c>
      <c r="E87" s="43">
        <f>F66/E79</f>
        <v>39.388489208633096</v>
      </c>
      <c r="F87" s="43">
        <f>48.4/1.43</f>
        <v>33.846153846153847</v>
      </c>
      <c r="G87" s="959"/>
      <c r="H87" s="32"/>
      <c r="I87" s="32"/>
      <c r="J87" s="32"/>
      <c r="K87" s="32"/>
      <c r="L87" s="32"/>
      <c r="M87" s="32"/>
      <c r="N87" s="32"/>
    </row>
    <row r="88" spans="1:14">
      <c r="A88" s="357"/>
      <c r="B88" s="956"/>
      <c r="C88" s="91" t="s">
        <v>126</v>
      </c>
      <c r="D88" s="39"/>
      <c r="E88" s="40"/>
      <c r="F88" s="40"/>
      <c r="G88" s="959"/>
      <c r="H88" s="32"/>
      <c r="I88" s="32"/>
      <c r="J88" s="32"/>
      <c r="K88" s="32"/>
      <c r="L88" s="32"/>
      <c r="M88" s="32"/>
      <c r="N88" s="32"/>
    </row>
    <row r="89" spans="1:14">
      <c r="A89" s="357"/>
      <c r="B89" s="956"/>
      <c r="C89" s="108" t="s">
        <v>208</v>
      </c>
      <c r="D89" s="350">
        <v>11.51</v>
      </c>
      <c r="E89" s="43">
        <f>231/E81</f>
        <v>12.1196222455404</v>
      </c>
      <c r="F89" s="43">
        <f>219/14.3</f>
        <v>15.314685314685313</v>
      </c>
      <c r="G89" s="959"/>
      <c r="H89" s="32"/>
      <c r="I89" s="32"/>
      <c r="J89" s="32"/>
      <c r="K89" s="32"/>
      <c r="L89" s="32"/>
      <c r="M89" s="32"/>
      <c r="N89" s="32"/>
    </row>
    <row r="90" spans="1:14">
      <c r="A90" s="357"/>
      <c r="B90" s="956"/>
      <c r="C90" s="108" t="s">
        <v>209</v>
      </c>
      <c r="D90" s="39">
        <v>14.84</v>
      </c>
      <c r="E90" s="43">
        <f>147.5/E82</f>
        <v>58.531746031746032</v>
      </c>
      <c r="F90" s="43">
        <f>59.72/F82</f>
        <v>14.219047619047618</v>
      </c>
      <c r="G90" s="959"/>
      <c r="H90" s="32"/>
      <c r="I90" s="32"/>
      <c r="J90" s="32"/>
      <c r="K90" s="32"/>
      <c r="L90" s="32"/>
      <c r="M90" s="32"/>
      <c r="N90" s="32"/>
    </row>
    <row r="91" spans="1:14">
      <c r="A91" s="357"/>
      <c r="B91" s="956"/>
      <c r="C91" s="108" t="s">
        <v>210</v>
      </c>
      <c r="D91" s="350">
        <v>32.520000000000003</v>
      </c>
      <c r="E91" s="43">
        <f>309.85/E83</f>
        <v>15.218565815324167</v>
      </c>
      <c r="F91" s="43">
        <f>59.72/F83</f>
        <v>2.1482014388489206</v>
      </c>
      <c r="G91" s="959"/>
      <c r="H91" s="32"/>
      <c r="I91" s="32"/>
      <c r="J91" s="32"/>
      <c r="K91" s="32"/>
      <c r="L91" s="32"/>
      <c r="M91" s="32"/>
      <c r="N91" s="32"/>
    </row>
    <row r="92" spans="1:14">
      <c r="A92" s="357"/>
      <c r="B92" s="956"/>
      <c r="C92" s="108" t="s">
        <v>211</v>
      </c>
      <c r="D92" s="39">
        <v>13.67</v>
      </c>
      <c r="E92" s="40">
        <v>0</v>
      </c>
      <c r="F92" s="43">
        <f>55.74/F84</f>
        <v>-4.1227810650887573</v>
      </c>
      <c r="G92" s="959"/>
      <c r="H92" s="32"/>
      <c r="I92" s="32"/>
      <c r="J92" s="32"/>
      <c r="K92" s="32"/>
      <c r="L92" s="32"/>
      <c r="M92" s="32"/>
      <c r="N92" s="32"/>
    </row>
    <row r="93" spans="1:14" ht="27">
      <c r="A93" s="357"/>
      <c r="B93" s="956"/>
      <c r="C93" s="108" t="s">
        <v>212</v>
      </c>
      <c r="D93" s="350">
        <v>37.33</v>
      </c>
      <c r="E93" s="43">
        <f>105.35/E85</f>
        <v>25.083333333333332</v>
      </c>
      <c r="F93" s="43">
        <f>399.75/F85</f>
        <v>68.922413793103445</v>
      </c>
      <c r="G93" s="959"/>
      <c r="H93" s="79"/>
      <c r="I93" s="32"/>
      <c r="J93" s="32"/>
      <c r="K93" s="32"/>
      <c r="L93" s="32"/>
      <c r="M93" s="32"/>
      <c r="N93" s="32"/>
    </row>
    <row r="94" spans="1:14">
      <c r="A94" s="357"/>
      <c r="B94" s="957"/>
      <c r="C94" s="2" t="s">
        <v>70</v>
      </c>
      <c r="D94" s="107">
        <f t="shared" ref="D94" si="0">AVERAGE(D89:D93)</f>
        <v>21.974</v>
      </c>
      <c r="E94" s="59">
        <f>AVERAGE(E89:E93)</f>
        <v>22.190653485188786</v>
      </c>
      <c r="F94" s="59">
        <v>29.1</v>
      </c>
      <c r="G94" s="959"/>
      <c r="H94" s="32"/>
      <c r="I94" s="32"/>
      <c r="J94" s="32"/>
      <c r="K94" s="32"/>
      <c r="L94" s="32"/>
      <c r="M94" s="32"/>
      <c r="N94" s="32"/>
    </row>
    <row r="95" spans="1:14" ht="26.4">
      <c r="A95" s="357"/>
      <c r="B95" s="828" t="s">
        <v>72</v>
      </c>
      <c r="C95" s="91" t="s">
        <v>213</v>
      </c>
      <c r="D95" s="350">
        <v>40.58</v>
      </c>
      <c r="E95" s="44">
        <f>141.69/2385.32</f>
        <v>5.940083510807774E-2</v>
      </c>
      <c r="F95" s="49">
        <f>145.75/2531.07</f>
        <v>5.7584341800108248E-2</v>
      </c>
      <c r="G95" s="959"/>
      <c r="H95" s="32"/>
      <c r="I95" s="32"/>
      <c r="J95" s="32"/>
      <c r="K95" s="32"/>
      <c r="L95" s="32"/>
      <c r="M95" s="32"/>
      <c r="N95" s="32"/>
    </row>
    <row r="96" spans="1:14">
      <c r="A96" s="357"/>
      <c r="B96" s="956"/>
      <c r="C96" s="91" t="s">
        <v>126</v>
      </c>
      <c r="D96" s="39"/>
      <c r="E96" s="40"/>
      <c r="F96" s="40"/>
      <c r="G96" s="959"/>
      <c r="H96" s="32"/>
      <c r="I96" s="376"/>
      <c r="J96" s="32"/>
      <c r="K96" s="32"/>
      <c r="L96" s="32"/>
      <c r="M96" s="32"/>
      <c r="N96" s="32"/>
    </row>
    <row r="97" spans="1:14">
      <c r="A97" s="357"/>
      <c r="B97" s="956"/>
      <c r="C97" s="108" t="s">
        <v>208</v>
      </c>
      <c r="D97" s="350">
        <v>7.12</v>
      </c>
      <c r="E97" s="44">
        <f>823/5357.97</f>
        <v>0.15360295037112937</v>
      </c>
      <c r="F97" s="49">
        <v>0.1152</v>
      </c>
      <c r="G97" s="959"/>
      <c r="H97" s="32"/>
      <c r="I97" s="32"/>
      <c r="J97" s="32"/>
      <c r="K97" s="32"/>
      <c r="L97" s="32"/>
      <c r="M97" s="32"/>
      <c r="N97" s="32"/>
    </row>
    <row r="98" spans="1:14">
      <c r="A98" s="357"/>
      <c r="B98" s="956"/>
      <c r="C98" s="108" t="s">
        <v>209</v>
      </c>
      <c r="D98" s="39">
        <v>15.6</v>
      </c>
      <c r="E98" s="44">
        <f>2969.09/21537.14</f>
        <v>0.13785906578125046</v>
      </c>
      <c r="F98" s="49">
        <v>0.187</v>
      </c>
      <c r="G98" s="959"/>
      <c r="H98" s="32"/>
      <c r="I98" s="32"/>
      <c r="J98" s="32"/>
      <c r="K98" s="32"/>
      <c r="L98" s="32"/>
      <c r="M98" s="32"/>
      <c r="N98" s="32"/>
    </row>
    <row r="99" spans="1:14">
      <c r="A99" s="357"/>
      <c r="B99" s="956"/>
      <c r="C99" s="108" t="s">
        <v>210</v>
      </c>
      <c r="D99" s="350">
        <v>28.26</v>
      </c>
      <c r="E99" s="44">
        <f>4531.69/18107.4</f>
        <v>0.25026729403448311</v>
      </c>
      <c r="F99" s="49">
        <f>6186.21/23875.06</f>
        <v>0.25910762109079516</v>
      </c>
      <c r="G99" s="959"/>
      <c r="H99" s="32"/>
      <c r="I99" s="32"/>
      <c r="J99" s="32"/>
      <c r="K99" s="32"/>
      <c r="L99" s="32"/>
      <c r="M99" s="32"/>
      <c r="N99" s="32"/>
    </row>
    <row r="100" spans="1:14">
      <c r="A100" s="357"/>
      <c r="B100" s="956"/>
      <c r="C100" s="108" t="s">
        <v>211</v>
      </c>
      <c r="D100" s="39">
        <v>1.42</v>
      </c>
      <c r="E100" s="44">
        <f>-203.2/3690.55</f>
        <v>-5.5059543970410907E-2</v>
      </c>
      <c r="F100" s="340">
        <f>-629.36/2931.35</f>
        <v>-0.21469971173691305</v>
      </c>
      <c r="G100" s="959"/>
      <c r="H100" s="80"/>
      <c r="I100" s="412"/>
      <c r="J100" s="32"/>
      <c r="K100" s="32"/>
      <c r="L100" s="32"/>
      <c r="M100" s="32"/>
      <c r="N100" s="32"/>
    </row>
    <row r="101" spans="1:14" ht="27">
      <c r="A101" s="357"/>
      <c r="B101" s="956"/>
      <c r="C101" s="108" t="s">
        <v>212</v>
      </c>
      <c r="D101" s="350">
        <v>4.57</v>
      </c>
      <c r="E101" s="44">
        <f>4319.32/36347.11</f>
        <v>0.11883530767645625</v>
      </c>
      <c r="F101" s="340">
        <f>5962.85/41877.67</f>
        <v>0.1423873391236905</v>
      </c>
      <c r="G101" s="959"/>
      <c r="H101" s="32"/>
      <c r="I101" s="32"/>
      <c r="J101" s="32"/>
      <c r="K101" s="32"/>
      <c r="L101" s="32"/>
      <c r="M101" s="32"/>
      <c r="N101" s="32"/>
    </row>
    <row r="102" spans="1:14">
      <c r="A102" s="357"/>
      <c r="B102" s="957"/>
      <c r="C102" s="2" t="s">
        <v>70</v>
      </c>
      <c r="D102" s="107">
        <f t="shared" ref="D102" si="1">AVERAGE(D97:D101)</f>
        <v>11.394000000000002</v>
      </c>
      <c r="E102" s="47">
        <f>AVERAGE(E97:E101)</f>
        <v>0.12110101477858166</v>
      </c>
      <c r="F102" s="413">
        <f>(F97+F98+F99+F100+F101)/5</f>
        <v>9.7799049695514534E-2</v>
      </c>
      <c r="G102" s="959"/>
      <c r="H102" s="32"/>
      <c r="I102" s="32"/>
      <c r="J102" s="32"/>
      <c r="K102" s="32"/>
      <c r="L102" s="32"/>
      <c r="M102" s="32"/>
      <c r="N102" s="32"/>
    </row>
    <row r="103" spans="1:14" ht="26.4">
      <c r="A103" s="357"/>
      <c r="B103" s="972" t="s">
        <v>73</v>
      </c>
      <c r="C103" s="91" t="s">
        <v>213</v>
      </c>
      <c r="D103" s="350">
        <v>12.39</v>
      </c>
      <c r="E103" s="43">
        <f>141.69/101.99</f>
        <v>1.3892538484165116</v>
      </c>
      <c r="F103" s="43">
        <f>2531.07/101.99</f>
        <v>24.816844788704778</v>
      </c>
      <c r="G103" s="959"/>
      <c r="H103" s="32"/>
      <c r="I103" s="32"/>
      <c r="J103" s="32"/>
      <c r="K103" s="32"/>
      <c r="L103" s="32"/>
      <c r="M103" s="32"/>
      <c r="N103" s="32"/>
    </row>
    <row r="104" spans="1:14">
      <c r="A104" s="357"/>
      <c r="B104" s="973"/>
      <c r="C104" s="91" t="s">
        <v>126</v>
      </c>
      <c r="D104" s="39"/>
      <c r="E104" s="40"/>
      <c r="F104" s="40"/>
      <c r="G104" s="959"/>
      <c r="H104" s="32"/>
      <c r="I104" s="32"/>
      <c r="J104" s="32"/>
      <c r="K104" s="32"/>
      <c r="L104" s="32"/>
      <c r="M104" s="32"/>
      <c r="N104" s="32"/>
    </row>
    <row r="105" spans="1:14">
      <c r="A105" s="357"/>
      <c r="B105" s="973"/>
      <c r="C105" s="108" t="s">
        <v>208</v>
      </c>
      <c r="D105" s="350">
        <v>90.56</v>
      </c>
      <c r="E105" s="43">
        <f>5357.97/43.17</f>
        <v>124.11327310632383</v>
      </c>
      <c r="F105" s="40">
        <v>124.11</v>
      </c>
      <c r="G105" s="959"/>
      <c r="H105" s="32"/>
      <c r="I105" s="32"/>
      <c r="J105" s="32"/>
      <c r="K105" s="32" t="s">
        <v>119</v>
      </c>
      <c r="L105" s="32"/>
      <c r="M105" s="32"/>
      <c r="N105" s="32"/>
    </row>
    <row r="106" spans="1:14">
      <c r="A106" s="357"/>
      <c r="B106" s="973"/>
      <c r="C106" s="108" t="s">
        <v>209</v>
      </c>
      <c r="D106" s="39">
        <v>69.290000000000006</v>
      </c>
      <c r="E106" s="43">
        <f>21537.14/1180</f>
        <v>18.251813559322034</v>
      </c>
      <c r="F106" s="43">
        <f>26490.61/1180</f>
        <v>22.449669491525423</v>
      </c>
      <c r="G106" s="959"/>
      <c r="H106" s="32"/>
      <c r="I106" s="32"/>
      <c r="J106" s="32"/>
      <c r="K106" s="32"/>
      <c r="L106" s="32"/>
      <c r="M106" s="32"/>
      <c r="N106" s="32"/>
    </row>
    <row r="107" spans="1:14">
      <c r="A107" s="1"/>
      <c r="B107" s="973"/>
      <c r="C107" s="108" t="s">
        <v>210</v>
      </c>
      <c r="D107" s="350">
        <v>43.67</v>
      </c>
      <c r="E107" s="43">
        <f>18107.4/222.54</f>
        <v>81.366945268266392</v>
      </c>
      <c r="F107" s="43">
        <f>23875.06/222.54</f>
        <v>107.28435337467423</v>
      </c>
      <c r="G107" s="959"/>
      <c r="H107" s="1"/>
      <c r="I107" s="1"/>
      <c r="J107" s="1"/>
      <c r="K107" s="1"/>
      <c r="L107" s="1"/>
      <c r="M107" s="1"/>
      <c r="N107" s="1"/>
    </row>
    <row r="108" spans="1:14" ht="15" customHeight="1">
      <c r="A108" s="357"/>
      <c r="B108" s="973"/>
      <c r="C108" s="108" t="s">
        <v>211</v>
      </c>
      <c r="D108" s="39">
        <v>91.86</v>
      </c>
      <c r="E108" s="63">
        <f>3690.55/46.54</f>
        <v>79.298452943704348</v>
      </c>
      <c r="F108" s="43">
        <f>2931.35/4654.04</f>
        <v>0.62985062440374384</v>
      </c>
      <c r="G108" s="959"/>
      <c r="H108" s="32"/>
      <c r="I108" s="32"/>
      <c r="J108" s="32"/>
      <c r="K108" s="32"/>
      <c r="L108" s="32"/>
      <c r="M108" s="32"/>
      <c r="N108" s="32"/>
    </row>
    <row r="109" spans="1:14" ht="27">
      <c r="A109" s="357"/>
      <c r="B109" s="973"/>
      <c r="C109" s="108" t="s">
        <v>212</v>
      </c>
      <c r="D109" s="350">
        <v>29.37</v>
      </c>
      <c r="E109" s="43">
        <f>36347.11/1030.05</f>
        <v>35.286743361972725</v>
      </c>
      <c r="F109" s="43">
        <f>41877.67/10300.53</f>
        <v>4.0655840039298941</v>
      </c>
      <c r="G109" s="959"/>
      <c r="H109" s="32"/>
      <c r="I109" s="32"/>
      <c r="J109" s="32"/>
      <c r="K109" s="32"/>
      <c r="L109" s="32"/>
      <c r="M109" s="32"/>
      <c r="N109" s="32"/>
    </row>
    <row r="110" spans="1:14" ht="15" customHeight="1">
      <c r="A110" s="357"/>
      <c r="B110" s="973"/>
      <c r="C110" s="2" t="s">
        <v>70</v>
      </c>
      <c r="D110" s="107">
        <f t="shared" ref="D110" si="2">AVERAGE(D105:D109)</f>
        <v>64.950000000000017</v>
      </c>
      <c r="E110" s="59">
        <f>AVERAGE(E105:E109)</f>
        <v>67.663445647917868</v>
      </c>
      <c r="F110" s="59">
        <f>(F105+F106+F107+F108+F109)/5</f>
        <v>51.707891498906655</v>
      </c>
      <c r="G110" s="974"/>
      <c r="H110" s="32"/>
      <c r="I110" s="32"/>
      <c r="J110" s="32"/>
      <c r="K110" s="32"/>
      <c r="L110" s="32"/>
      <c r="M110" s="32"/>
      <c r="N110" s="32"/>
    </row>
    <row r="111" spans="1:14" ht="15.75" customHeight="1">
      <c r="A111" s="5"/>
      <c r="B111" s="975" t="s">
        <v>424</v>
      </c>
      <c r="C111" s="976"/>
      <c r="D111" s="976"/>
      <c r="E111" s="976"/>
      <c r="F111" s="976"/>
      <c r="G111" s="977"/>
      <c r="H111" s="32"/>
      <c r="I111" s="32"/>
      <c r="J111" s="5"/>
      <c r="K111" s="5"/>
      <c r="L111" s="5"/>
      <c r="M111" s="5"/>
      <c r="N111" s="5"/>
    </row>
    <row r="112" spans="1:14" ht="30" customHeight="1">
      <c r="A112" s="5"/>
      <c r="B112" s="978" t="s">
        <v>443</v>
      </c>
      <c r="C112" s="978"/>
      <c r="D112" s="978"/>
      <c r="E112" s="978"/>
      <c r="F112" s="978"/>
      <c r="G112" s="979"/>
      <c r="H112" s="32"/>
      <c r="I112" s="32"/>
      <c r="J112" s="5"/>
      <c r="K112" s="5"/>
      <c r="L112" s="5"/>
      <c r="M112" s="5"/>
      <c r="N112" s="5"/>
    </row>
    <row r="113" spans="1:14" ht="13.5" customHeight="1">
      <c r="A113" s="351">
        <v>14</v>
      </c>
      <c r="B113" s="980" t="s">
        <v>78</v>
      </c>
      <c r="C113" s="981"/>
      <c r="D113" s="981"/>
      <c r="E113" s="981"/>
      <c r="F113" s="981"/>
      <c r="G113" s="982"/>
      <c r="H113" s="5"/>
      <c r="I113" s="5"/>
      <c r="J113" s="5"/>
      <c r="K113" s="5"/>
      <c r="L113" s="5"/>
      <c r="M113" s="5"/>
      <c r="N113" s="5"/>
    </row>
    <row r="114" spans="1:14">
      <c r="A114" s="342"/>
      <c r="B114" s="36" t="s">
        <v>74</v>
      </c>
      <c r="C114" s="807" t="s">
        <v>40</v>
      </c>
      <c r="D114" s="807"/>
      <c r="E114" s="807"/>
      <c r="F114" s="807"/>
      <c r="G114" s="807"/>
      <c r="H114" s="5"/>
      <c r="I114" s="5"/>
      <c r="J114" s="5"/>
      <c r="K114" s="5"/>
      <c r="L114" s="5"/>
      <c r="M114" s="5"/>
      <c r="N114" s="5"/>
    </row>
    <row r="115" spans="1:14" ht="15" customHeight="1">
      <c r="A115" s="5"/>
      <c r="B115" s="5"/>
      <c r="C115" s="5"/>
      <c r="D115" s="69"/>
      <c r="H115" s="341"/>
      <c r="I115" s="5"/>
      <c r="J115" s="5"/>
      <c r="K115" s="5"/>
      <c r="L115" s="5"/>
      <c r="M115" s="5"/>
      <c r="N115" s="5"/>
    </row>
    <row r="116" spans="1:14" ht="15" customHeight="1">
      <c r="B116" s="843" t="s">
        <v>216</v>
      </c>
      <c r="C116" s="843"/>
      <c r="D116" s="843"/>
      <c r="E116" s="843"/>
      <c r="F116" s="843"/>
      <c r="G116" s="843"/>
    </row>
    <row r="117" spans="1:14" ht="15" customHeight="1">
      <c r="C117" s="341"/>
    </row>
    <row r="118" spans="1:14" ht="14.4" customHeight="1">
      <c r="B118" s="807" t="s">
        <v>864</v>
      </c>
      <c r="C118" s="807"/>
      <c r="D118" s="807"/>
      <c r="E118" s="807"/>
      <c r="F118" s="807"/>
      <c r="G118" s="807"/>
    </row>
    <row r="120" spans="1:14">
      <c r="C120" s="109"/>
    </row>
    <row r="131" spans="3:4">
      <c r="C131" s="109"/>
      <c r="D131" s="109"/>
    </row>
    <row r="133" spans="3:4">
      <c r="C133" s="109"/>
      <c r="D133" s="109"/>
    </row>
  </sheetData>
  <mergeCells count="66">
    <mergeCell ref="L64:N64"/>
    <mergeCell ref="B52:B53"/>
    <mergeCell ref="C52:I53"/>
    <mergeCell ref="C68:N68"/>
    <mergeCell ref="F64:H64"/>
    <mergeCell ref="C62:E62"/>
    <mergeCell ref="C54:I54"/>
    <mergeCell ref="B118:G118"/>
    <mergeCell ref="C14:E14"/>
    <mergeCell ref="B15:E15"/>
    <mergeCell ref="C35:E35"/>
    <mergeCell ref="C36:E36"/>
    <mergeCell ref="C37:E37"/>
    <mergeCell ref="B116:G116"/>
    <mergeCell ref="G79:G110"/>
    <mergeCell ref="B111:G111"/>
    <mergeCell ref="B79:B86"/>
    <mergeCell ref="B74:N74"/>
    <mergeCell ref="B76:G76"/>
    <mergeCell ref="B87:B94"/>
    <mergeCell ref="B112:G112"/>
    <mergeCell ref="B113:G113"/>
    <mergeCell ref="I64:K64"/>
    <mergeCell ref="C114:G114"/>
    <mergeCell ref="B73:N73"/>
    <mergeCell ref="B70:N70"/>
    <mergeCell ref="B69:N69"/>
    <mergeCell ref="C55:I55"/>
    <mergeCell ref="B56:I56"/>
    <mergeCell ref="B57:I57"/>
    <mergeCell ref="B95:B102"/>
    <mergeCell ref="B103:B110"/>
    <mergeCell ref="B71:N71"/>
    <mergeCell ref="C59:E59"/>
    <mergeCell ref="B64:B65"/>
    <mergeCell ref="C64:C65"/>
    <mergeCell ref="B72:N72"/>
    <mergeCell ref="D64:D65"/>
    <mergeCell ref="E64:E65"/>
    <mergeCell ref="A1:B1"/>
    <mergeCell ref="C5:E5"/>
    <mergeCell ref="E28:E31"/>
    <mergeCell ref="B17:E17"/>
    <mergeCell ref="C18:E18"/>
    <mergeCell ref="C19:E19"/>
    <mergeCell ref="C20:E20"/>
    <mergeCell ref="C21:E21"/>
    <mergeCell ref="C22:E22"/>
    <mergeCell ref="B25:E25"/>
    <mergeCell ref="B26:E26"/>
    <mergeCell ref="C3:E3"/>
    <mergeCell ref="B6:E6"/>
    <mergeCell ref="C8:E8"/>
    <mergeCell ref="B9:E9"/>
    <mergeCell ref="B12:E12"/>
    <mergeCell ref="C11:E11"/>
    <mergeCell ref="B44:E44"/>
    <mergeCell ref="B46:E46"/>
    <mergeCell ref="B49:E49"/>
    <mergeCell ref="B51:E51"/>
    <mergeCell ref="B32:E32"/>
    <mergeCell ref="B34:E34"/>
    <mergeCell ref="B40:E40"/>
    <mergeCell ref="C41:E41"/>
    <mergeCell ref="C42:E42"/>
    <mergeCell ref="C43:E43"/>
  </mergeCells>
  <pageMargins left="0" right="0" top="0.42499999999999999" bottom="0.75" header="0.10625" footer="0.3"/>
  <pageSetup paperSize="5" scale="80" orientation="landscape" horizontalDpi="1200" verticalDpi="1200" r:id="rId1"/>
  <rowBreaks count="2" manualBreakCount="2">
    <brk id="37" max="16383" man="1"/>
    <brk id="6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view="pageBreakPreview" topLeftCell="A79" zoomScaleNormal="100" zoomScaleSheetLayoutView="100" zoomScalePageLayoutView="50" workbookViewId="0">
      <selection activeCell="G16" sqref="G16"/>
    </sheetView>
  </sheetViews>
  <sheetFormatPr defaultRowHeight="14.4"/>
  <cols>
    <col min="1" max="1" width="6.44140625" bestFit="1" customWidth="1"/>
    <col min="2" max="2" width="49.5546875" customWidth="1"/>
    <col min="3" max="3" width="19.5546875" customWidth="1"/>
    <col min="4" max="4" width="18.109375" customWidth="1"/>
    <col min="5" max="5" width="18.6640625" customWidth="1"/>
    <col min="6" max="6" width="9.33203125" bestFit="1" customWidth="1"/>
    <col min="8" max="8" width="10" bestFit="1" customWidth="1"/>
    <col min="9" max="9" width="10.109375" bestFit="1" customWidth="1"/>
    <col min="10" max="11" width="8.44140625" bestFit="1" customWidth="1"/>
    <col min="12" max="12" width="7.109375" bestFit="1" customWidth="1"/>
    <col min="13" max="14" width="6.88671875" bestFit="1" customWidth="1"/>
  </cols>
  <sheetData>
    <row r="1" spans="1:14" ht="14.4" customHeight="1">
      <c r="A1" s="489" t="s">
        <v>0</v>
      </c>
      <c r="B1" s="489"/>
      <c r="C1" s="5"/>
      <c r="D1" s="68"/>
      <c r="E1" s="5"/>
      <c r="F1" s="5"/>
      <c r="G1" s="5"/>
      <c r="H1" s="5"/>
      <c r="I1" s="5"/>
      <c r="J1" s="5"/>
      <c r="K1" s="5"/>
      <c r="L1" s="5"/>
      <c r="M1" s="5"/>
      <c r="N1" s="5"/>
    </row>
    <row r="2" spans="1:14">
      <c r="A2" s="5"/>
      <c r="B2" s="5"/>
      <c r="C2" s="5"/>
      <c r="D2" s="69"/>
      <c r="E2" s="5"/>
      <c r="F2" s="5"/>
      <c r="G2" s="5"/>
      <c r="H2" s="5"/>
      <c r="I2" s="5"/>
      <c r="J2" s="5"/>
      <c r="K2" s="5"/>
      <c r="L2" s="5"/>
      <c r="M2" s="5"/>
      <c r="N2" s="5"/>
    </row>
    <row r="3" spans="1:14" ht="16.5" customHeight="1">
      <c r="A3" s="535" t="s">
        <v>1</v>
      </c>
      <c r="B3" s="2" t="s">
        <v>2</v>
      </c>
      <c r="C3" s="862" t="s">
        <v>221</v>
      </c>
      <c r="D3" s="863"/>
      <c r="E3" s="864"/>
      <c r="F3" s="5"/>
      <c r="G3" s="5"/>
      <c r="H3" s="5"/>
      <c r="I3" s="5"/>
      <c r="J3" s="5"/>
      <c r="K3" s="5"/>
      <c r="L3" s="5"/>
      <c r="M3" s="5"/>
      <c r="N3" s="5"/>
    </row>
    <row r="4" spans="1:14">
      <c r="A4" s="5"/>
      <c r="B4" s="5"/>
      <c r="C4" s="5"/>
      <c r="D4" s="70"/>
      <c r="E4" s="5"/>
      <c r="F4" s="5"/>
      <c r="G4" s="5"/>
      <c r="H4" s="5"/>
      <c r="I4" s="5"/>
      <c r="J4" s="5"/>
      <c r="K4" s="5"/>
      <c r="L4" s="5"/>
      <c r="M4" s="5"/>
      <c r="N4" s="5"/>
    </row>
    <row r="5" spans="1:14" ht="14.4" customHeight="1">
      <c r="A5" s="19">
        <v>1</v>
      </c>
      <c r="B5" s="2" t="s">
        <v>3</v>
      </c>
      <c r="C5" s="862" t="s">
        <v>121</v>
      </c>
      <c r="D5" s="863"/>
      <c r="E5" s="864"/>
      <c r="F5" s="5"/>
      <c r="G5" s="5"/>
      <c r="H5" s="5"/>
      <c r="I5" s="5"/>
      <c r="J5" s="5"/>
      <c r="K5" s="5"/>
      <c r="L5" s="5"/>
      <c r="M5" s="5"/>
      <c r="N5" s="5"/>
    </row>
    <row r="6" spans="1:14">
      <c r="A6" s="519"/>
      <c r="B6" s="768" t="s">
        <v>5</v>
      </c>
      <c r="C6" s="769"/>
      <c r="D6" s="769"/>
      <c r="E6" s="770"/>
      <c r="F6" s="5"/>
      <c r="G6" s="5"/>
      <c r="H6" s="5"/>
      <c r="I6" s="5"/>
      <c r="J6" s="5"/>
      <c r="K6" s="5"/>
      <c r="L6" s="5"/>
      <c r="M6" s="5"/>
      <c r="N6" s="5"/>
    </row>
    <row r="7" spans="1:14">
      <c r="A7" s="519"/>
      <c r="B7" s="6"/>
      <c r="C7" s="5"/>
      <c r="D7" s="70"/>
      <c r="E7" s="5"/>
      <c r="F7" s="5"/>
      <c r="G7" s="5"/>
      <c r="H7" s="5"/>
      <c r="I7" s="5"/>
      <c r="J7" s="5"/>
      <c r="K7" s="5"/>
      <c r="L7" s="5"/>
      <c r="M7" s="5"/>
      <c r="N7" s="5"/>
    </row>
    <row r="8" spans="1:14">
      <c r="A8" s="519">
        <v>2</v>
      </c>
      <c r="B8" s="2" t="s">
        <v>6</v>
      </c>
      <c r="C8" s="862" t="s">
        <v>222</v>
      </c>
      <c r="D8" s="863"/>
      <c r="E8" s="864"/>
      <c r="F8" s="5"/>
      <c r="G8" s="5"/>
      <c r="H8" s="5"/>
      <c r="I8" s="5"/>
      <c r="J8" s="5"/>
      <c r="K8" s="5"/>
      <c r="L8" s="5"/>
      <c r="M8" s="5"/>
      <c r="N8" s="5"/>
    </row>
    <row r="9" spans="1:14">
      <c r="A9" s="519"/>
      <c r="B9" s="768" t="s">
        <v>5</v>
      </c>
      <c r="C9" s="769"/>
      <c r="D9" s="769"/>
      <c r="E9" s="770"/>
      <c r="F9" s="5"/>
      <c r="G9" s="5"/>
      <c r="H9" s="5"/>
      <c r="I9" s="5"/>
      <c r="J9" s="5"/>
      <c r="K9" s="5"/>
      <c r="L9" s="5"/>
      <c r="M9" s="5"/>
      <c r="N9" s="5"/>
    </row>
    <row r="10" spans="1:14">
      <c r="A10" s="519"/>
      <c r="B10" s="6"/>
      <c r="C10" s="5"/>
      <c r="D10" s="70"/>
      <c r="E10" s="5"/>
      <c r="F10" s="5"/>
      <c r="G10" s="5"/>
      <c r="H10" s="5"/>
      <c r="I10" s="5"/>
      <c r="J10" s="5"/>
      <c r="K10" s="5"/>
      <c r="L10" s="5"/>
      <c r="M10" s="5"/>
      <c r="N10" s="5"/>
    </row>
    <row r="11" spans="1:14" ht="27" customHeight="1">
      <c r="A11" s="519">
        <v>3</v>
      </c>
      <c r="B11" s="2" t="s">
        <v>7</v>
      </c>
      <c r="C11" s="862" t="s">
        <v>332</v>
      </c>
      <c r="D11" s="863"/>
      <c r="E11" s="864"/>
      <c r="F11" s="5"/>
      <c r="G11" s="5"/>
      <c r="H11" s="5"/>
      <c r="I11" s="5"/>
      <c r="J11" s="5"/>
      <c r="K11" s="5"/>
      <c r="L11" s="5"/>
      <c r="M11" s="5"/>
      <c r="N11" s="5"/>
    </row>
    <row r="12" spans="1:14">
      <c r="A12" s="519"/>
      <c r="B12" s="768" t="s">
        <v>5</v>
      </c>
      <c r="C12" s="769"/>
      <c r="D12" s="769"/>
      <c r="E12" s="770"/>
      <c r="F12" s="5"/>
      <c r="G12" s="5"/>
      <c r="H12" s="5"/>
      <c r="I12" s="5"/>
      <c r="J12" s="5"/>
      <c r="K12" s="5"/>
      <c r="L12" s="5"/>
      <c r="M12" s="5"/>
      <c r="N12" s="5"/>
    </row>
    <row r="13" spans="1:14">
      <c r="A13" s="519"/>
      <c r="B13" s="6"/>
      <c r="C13" s="5"/>
      <c r="D13" s="70"/>
      <c r="E13" s="5"/>
      <c r="F13" s="5"/>
      <c r="G13" s="5"/>
      <c r="H13" s="5"/>
      <c r="I13" s="5"/>
      <c r="J13" s="5"/>
      <c r="K13" s="5"/>
      <c r="L13" s="5"/>
      <c r="M13" s="5"/>
      <c r="N13" s="5"/>
    </row>
    <row r="14" spans="1:14">
      <c r="A14" s="519">
        <v>4</v>
      </c>
      <c r="B14" s="2" t="s">
        <v>9</v>
      </c>
      <c r="C14" s="862">
        <v>2.7570000000000001</v>
      </c>
      <c r="D14" s="863"/>
      <c r="E14" s="864"/>
      <c r="F14" s="5"/>
      <c r="G14" s="5"/>
      <c r="H14" s="5"/>
      <c r="I14" s="5"/>
      <c r="J14" s="5"/>
      <c r="K14" s="5"/>
      <c r="L14" s="5"/>
      <c r="M14" s="5"/>
      <c r="N14" s="5"/>
    </row>
    <row r="15" spans="1:14">
      <c r="A15" s="519"/>
      <c r="B15" s="768" t="s">
        <v>10</v>
      </c>
      <c r="C15" s="769"/>
      <c r="D15" s="769"/>
      <c r="E15" s="770"/>
      <c r="F15" s="5"/>
      <c r="G15" s="5"/>
      <c r="H15" s="5"/>
      <c r="I15" s="5"/>
      <c r="J15" s="5"/>
      <c r="K15" s="5"/>
      <c r="L15" s="5"/>
      <c r="M15" s="5"/>
      <c r="N15" s="5"/>
    </row>
    <row r="16" spans="1:14">
      <c r="A16" s="519"/>
      <c r="B16" s="5"/>
      <c r="C16" s="5"/>
      <c r="D16" s="70"/>
      <c r="E16" s="5"/>
      <c r="F16" s="5"/>
      <c r="G16" s="5"/>
      <c r="H16" s="5"/>
      <c r="I16" s="5"/>
      <c r="J16" s="5"/>
      <c r="K16" s="5"/>
      <c r="L16" s="5"/>
      <c r="M16" s="5"/>
      <c r="N16" s="5"/>
    </row>
    <row r="17" spans="1:14" ht="16.8" customHeight="1">
      <c r="A17" s="519">
        <v>5</v>
      </c>
      <c r="B17" s="983" t="s">
        <v>308</v>
      </c>
      <c r="C17" s="984"/>
      <c r="D17" s="984"/>
      <c r="E17" s="985"/>
      <c r="F17" s="6"/>
      <c r="G17" s="6"/>
      <c r="H17" s="6"/>
      <c r="I17" s="6"/>
      <c r="J17" s="8"/>
      <c r="K17" s="8"/>
      <c r="L17" s="8"/>
      <c r="M17" s="8"/>
      <c r="N17" s="8"/>
    </row>
    <row r="18" spans="1:14">
      <c r="A18" s="519"/>
      <c r="B18" s="512" t="s">
        <v>12</v>
      </c>
      <c r="C18" s="986" t="s">
        <v>113</v>
      </c>
      <c r="D18" s="987"/>
      <c r="E18" s="988"/>
      <c r="F18" s="532"/>
      <c r="G18" s="8"/>
      <c r="H18" s="8"/>
      <c r="I18" s="8"/>
      <c r="J18" s="8"/>
      <c r="K18" s="8"/>
      <c r="L18" s="8"/>
      <c r="M18" s="8"/>
      <c r="N18" s="8"/>
    </row>
    <row r="19" spans="1:14" ht="42" customHeight="1">
      <c r="A19" s="519"/>
      <c r="B19" s="512" t="s">
        <v>307</v>
      </c>
      <c r="C19" s="970" t="s">
        <v>113</v>
      </c>
      <c r="D19" s="924"/>
      <c r="E19" s="971"/>
      <c r="F19" s="532"/>
      <c r="G19" s="8" t="s">
        <v>119</v>
      </c>
      <c r="H19" s="5"/>
      <c r="I19" s="8"/>
      <c r="J19" s="8"/>
      <c r="K19" s="8"/>
      <c r="L19" s="8"/>
      <c r="M19" s="8"/>
      <c r="N19" s="8"/>
    </row>
    <row r="20" spans="1:14">
      <c r="A20" s="519"/>
      <c r="B20" s="512" t="s">
        <v>873</v>
      </c>
      <c r="C20" s="825" t="s">
        <v>113</v>
      </c>
      <c r="D20" s="826"/>
      <c r="E20" s="827"/>
      <c r="F20" s="532"/>
      <c r="G20" s="8"/>
      <c r="H20" s="8"/>
      <c r="I20" s="8"/>
      <c r="J20" s="8"/>
      <c r="K20" s="8"/>
      <c r="L20" s="8"/>
      <c r="M20" s="8"/>
      <c r="N20" s="8"/>
    </row>
    <row r="21" spans="1:14" ht="14.4" customHeight="1">
      <c r="A21" s="519"/>
      <c r="B21" s="491" t="s">
        <v>874</v>
      </c>
      <c r="C21" s="825" t="s">
        <v>113</v>
      </c>
      <c r="D21" s="826"/>
      <c r="E21" s="827"/>
      <c r="F21" s="532"/>
      <c r="G21" s="8"/>
      <c r="H21" s="8"/>
      <c r="I21" s="8"/>
      <c r="J21" s="8"/>
      <c r="K21" s="8"/>
      <c r="L21" s="8"/>
      <c r="M21" s="8"/>
      <c r="N21" s="8"/>
    </row>
    <row r="22" spans="1:14" ht="14.4" customHeight="1">
      <c r="A22" s="519"/>
      <c r="B22" s="491" t="s">
        <v>16</v>
      </c>
      <c r="C22" s="825" t="s">
        <v>89</v>
      </c>
      <c r="D22" s="826"/>
      <c r="E22" s="827"/>
      <c r="F22" s="532"/>
      <c r="G22" s="8"/>
      <c r="H22" s="8"/>
      <c r="I22" s="8"/>
      <c r="J22" s="8"/>
      <c r="K22" s="8"/>
      <c r="L22" s="8"/>
      <c r="M22" s="8"/>
      <c r="N22" s="8"/>
    </row>
    <row r="23" spans="1:14">
      <c r="A23" s="519"/>
      <c r="B23" s="5"/>
      <c r="C23" s="8"/>
      <c r="D23" s="71"/>
      <c r="E23" s="8"/>
      <c r="F23" s="532"/>
      <c r="G23" s="8"/>
      <c r="H23" s="8"/>
      <c r="I23" s="8"/>
      <c r="J23" s="8"/>
      <c r="K23" s="8"/>
      <c r="L23" s="8"/>
      <c r="M23" s="8"/>
      <c r="N23" s="8"/>
    </row>
    <row r="24" spans="1:14">
      <c r="A24" s="519">
        <v>6</v>
      </c>
      <c r="B24" s="491" t="s">
        <v>312</v>
      </c>
      <c r="C24" s="491"/>
      <c r="D24" s="491"/>
      <c r="E24" s="491"/>
      <c r="F24" s="6"/>
      <c r="G24" s="6"/>
      <c r="H24" s="8"/>
      <c r="I24" s="6"/>
      <c r="J24" s="6"/>
      <c r="K24" s="5"/>
      <c r="L24" s="5"/>
      <c r="M24" s="5"/>
      <c r="N24" s="5"/>
    </row>
    <row r="25" spans="1:14">
      <c r="A25" s="519"/>
      <c r="B25" s="495" t="s">
        <v>19</v>
      </c>
      <c r="C25" s="496"/>
      <c r="D25" s="496"/>
      <c r="E25" s="497"/>
      <c r="F25" s="532"/>
      <c r="G25" s="5"/>
      <c r="H25" s="5"/>
      <c r="I25" s="5"/>
      <c r="J25" s="5"/>
      <c r="K25" s="5"/>
      <c r="L25" s="5"/>
      <c r="M25" s="5"/>
      <c r="N25" s="5"/>
    </row>
    <row r="26" spans="1:14">
      <c r="A26" s="519"/>
      <c r="B26" s="491" t="s">
        <v>20</v>
      </c>
      <c r="C26" s="508" t="s">
        <v>97</v>
      </c>
      <c r="D26" s="73" t="s">
        <v>98</v>
      </c>
      <c r="E26" s="508" t="s">
        <v>22</v>
      </c>
      <c r="F26" s="532"/>
      <c r="G26" s="5"/>
      <c r="H26" s="5"/>
      <c r="I26" s="5"/>
      <c r="J26" s="5"/>
      <c r="K26" s="5"/>
      <c r="L26" s="5"/>
      <c r="M26" s="5"/>
      <c r="N26" s="5"/>
    </row>
    <row r="27" spans="1:14" ht="15" customHeight="1">
      <c r="A27" s="519"/>
      <c r="B27" s="503" t="s">
        <v>441</v>
      </c>
      <c r="C27" s="140">
        <v>3629.62</v>
      </c>
      <c r="D27" s="144">
        <v>6327.96</v>
      </c>
      <c r="E27" s="967" t="s">
        <v>91</v>
      </c>
      <c r="F27" s="532"/>
      <c r="G27" s="5"/>
      <c r="H27" s="5"/>
      <c r="I27" s="5"/>
      <c r="J27" s="5"/>
      <c r="K27" s="5"/>
      <c r="L27" s="5"/>
      <c r="M27" s="5"/>
      <c r="N27" s="5"/>
    </row>
    <row r="28" spans="1:14">
      <c r="A28" s="519"/>
      <c r="B28" s="503" t="s">
        <v>24</v>
      </c>
      <c r="C28" s="140">
        <v>1067.3599999999999</v>
      </c>
      <c r="D28" s="144">
        <v>35.130000000000003</v>
      </c>
      <c r="E28" s="968"/>
      <c r="F28" s="532"/>
      <c r="G28" s="5"/>
      <c r="H28" s="5"/>
      <c r="I28" s="5"/>
      <c r="J28" s="5"/>
      <c r="K28" s="5"/>
      <c r="L28" s="5"/>
      <c r="M28" s="5"/>
      <c r="N28" s="5"/>
    </row>
    <row r="29" spans="1:14">
      <c r="A29" s="519"/>
      <c r="B29" s="503" t="s">
        <v>25</v>
      </c>
      <c r="C29" s="140">
        <v>1027.2</v>
      </c>
      <c r="D29" s="144">
        <v>1027.2</v>
      </c>
      <c r="E29" s="968"/>
      <c r="F29" s="532"/>
      <c r="G29" s="5"/>
      <c r="H29" s="5"/>
      <c r="I29" s="5"/>
      <c r="J29" s="5"/>
      <c r="K29" s="5"/>
      <c r="L29" s="5"/>
      <c r="M29" s="5"/>
      <c r="N29" s="5"/>
    </row>
    <row r="30" spans="1:14">
      <c r="A30" s="519"/>
      <c r="B30" s="503" t="s">
        <v>26</v>
      </c>
      <c r="C30" s="140">
        <v>4066.49</v>
      </c>
      <c r="D30" s="144">
        <v>5253.6</v>
      </c>
      <c r="E30" s="969"/>
      <c r="F30" s="532"/>
      <c r="G30" s="5"/>
      <c r="H30" s="5"/>
      <c r="I30" s="5"/>
      <c r="J30" s="5"/>
      <c r="K30" s="5"/>
      <c r="L30" s="5"/>
      <c r="M30" s="5"/>
      <c r="N30" s="5"/>
    </row>
    <row r="31" spans="1:14" ht="14.4" customHeight="1">
      <c r="A31" s="519"/>
      <c r="B31" s="490" t="s">
        <v>122</v>
      </c>
      <c r="C31" s="493"/>
      <c r="D31" s="493"/>
      <c r="E31" s="494"/>
      <c r="F31" s="532"/>
      <c r="G31" s="5"/>
      <c r="H31" s="5"/>
      <c r="I31" s="5"/>
      <c r="J31" s="5"/>
      <c r="K31" s="5"/>
      <c r="L31" s="5"/>
      <c r="M31" s="5"/>
      <c r="N31" s="5"/>
    </row>
    <row r="32" spans="1:14">
      <c r="A32" s="519"/>
      <c r="B32" s="8"/>
      <c r="C32" s="532"/>
      <c r="D32" s="72"/>
      <c r="E32" s="532"/>
      <c r="F32" s="532"/>
      <c r="G32" s="5"/>
      <c r="H32" s="5"/>
      <c r="I32" s="5"/>
      <c r="J32" s="5"/>
      <c r="K32" s="5"/>
      <c r="L32" s="5"/>
      <c r="M32" s="5"/>
      <c r="N32" s="5"/>
    </row>
    <row r="33" spans="1:14" ht="14.4" customHeight="1">
      <c r="A33" s="519">
        <v>7</v>
      </c>
      <c r="B33" s="793" t="s">
        <v>27</v>
      </c>
      <c r="C33" s="794"/>
      <c r="D33" s="794"/>
      <c r="E33" s="795"/>
      <c r="F33" s="6"/>
      <c r="G33" s="6"/>
      <c r="H33" s="6"/>
      <c r="I33" s="6"/>
      <c r="J33" s="6"/>
      <c r="K33" s="5"/>
      <c r="L33" s="5"/>
      <c r="M33" s="5"/>
      <c r="N33" s="5"/>
    </row>
    <row r="34" spans="1:14">
      <c r="A34" s="519"/>
      <c r="B34" s="491" t="s">
        <v>28</v>
      </c>
      <c r="C34" s="825" t="s">
        <v>29</v>
      </c>
      <c r="D34" s="826"/>
      <c r="E34" s="827"/>
      <c r="F34" s="8"/>
      <c r="G34" s="5"/>
      <c r="H34" s="5"/>
      <c r="I34" s="5"/>
      <c r="J34" s="5"/>
      <c r="K34" s="5"/>
      <c r="L34" s="5"/>
      <c r="M34" s="5"/>
      <c r="N34" s="5"/>
    </row>
    <row r="35" spans="1:14" ht="14.4" customHeight="1">
      <c r="A35" s="519"/>
      <c r="B35" s="491" t="s">
        <v>30</v>
      </c>
      <c r="C35" s="825" t="s">
        <v>29</v>
      </c>
      <c r="D35" s="826"/>
      <c r="E35" s="827"/>
      <c r="F35" s="8"/>
      <c r="G35" s="5"/>
      <c r="H35" s="5"/>
      <c r="I35" s="5"/>
      <c r="J35" s="5"/>
      <c r="K35" s="5"/>
      <c r="L35" s="5"/>
      <c r="M35" s="5"/>
      <c r="N35" s="5"/>
    </row>
    <row r="36" spans="1:14" ht="14.4" customHeight="1">
      <c r="A36" s="519"/>
      <c r="B36" s="491" t="s">
        <v>31</v>
      </c>
      <c r="C36" s="825" t="s">
        <v>89</v>
      </c>
      <c r="D36" s="826"/>
      <c r="E36" s="827"/>
      <c r="F36" s="8"/>
      <c r="G36" s="5"/>
      <c r="H36" s="5"/>
      <c r="I36" s="5"/>
      <c r="J36" s="5"/>
      <c r="K36" s="5"/>
      <c r="L36" s="5"/>
      <c r="M36" s="5"/>
      <c r="N36" s="5"/>
    </row>
    <row r="37" spans="1:14">
      <c r="A37" s="519"/>
      <c r="B37" s="5"/>
      <c r="C37" s="8"/>
      <c r="D37" s="71"/>
      <c r="E37" s="8"/>
      <c r="F37" s="8"/>
      <c r="G37" s="5"/>
      <c r="H37" s="5"/>
      <c r="I37" s="5"/>
      <c r="J37" s="5"/>
      <c r="K37" s="5"/>
      <c r="L37" s="5"/>
      <c r="M37" s="5"/>
      <c r="N37" s="5"/>
    </row>
    <row r="38" spans="1:14">
      <c r="A38" s="519"/>
      <c r="B38" s="532"/>
      <c r="C38" s="8"/>
      <c r="D38" s="71"/>
      <c r="E38" s="8"/>
      <c r="F38" s="8"/>
      <c r="G38" s="5"/>
      <c r="H38" s="5"/>
      <c r="I38" s="5"/>
      <c r="J38" s="5"/>
      <c r="K38" s="5"/>
      <c r="L38" s="5"/>
      <c r="M38" s="5"/>
      <c r="N38" s="5"/>
    </row>
    <row r="39" spans="1:14" ht="14.4" customHeight="1">
      <c r="A39" s="519">
        <v>8</v>
      </c>
      <c r="B39" s="491" t="s">
        <v>310</v>
      </c>
      <c r="C39" s="793"/>
      <c r="D39" s="794"/>
      <c r="E39" s="795"/>
      <c r="F39" s="6"/>
      <c r="G39" s="6"/>
      <c r="H39" s="6"/>
      <c r="I39" s="6"/>
      <c r="J39" s="6"/>
      <c r="K39" s="5"/>
      <c r="L39" s="5"/>
      <c r="M39" s="5"/>
      <c r="N39" s="5"/>
    </row>
    <row r="40" spans="1:14" ht="15" customHeight="1">
      <c r="A40" s="519"/>
      <c r="B40" s="491" t="s">
        <v>33</v>
      </c>
      <c r="C40" s="825" t="s">
        <v>123</v>
      </c>
      <c r="D40" s="826"/>
      <c r="E40" s="827"/>
      <c r="F40" s="8"/>
      <c r="G40" s="5"/>
      <c r="H40" s="5"/>
      <c r="I40" s="5"/>
      <c r="J40" s="5"/>
      <c r="K40" s="5"/>
      <c r="L40" s="5"/>
      <c r="M40" s="5"/>
      <c r="N40" s="5"/>
    </row>
    <row r="41" spans="1:14" ht="14.4" customHeight="1">
      <c r="A41" s="519"/>
      <c r="B41" s="491" t="s">
        <v>30</v>
      </c>
      <c r="C41" s="825" t="s">
        <v>123</v>
      </c>
      <c r="D41" s="826"/>
      <c r="E41" s="827"/>
      <c r="F41" s="8"/>
      <c r="G41" s="5"/>
      <c r="H41" s="5"/>
      <c r="I41" s="5"/>
      <c r="J41" s="5"/>
      <c r="K41" s="5"/>
      <c r="L41" s="5"/>
      <c r="M41" s="5"/>
      <c r="N41" s="5"/>
    </row>
    <row r="42" spans="1:14" ht="14.4" customHeight="1">
      <c r="A42" s="519"/>
      <c r="B42" s="491" t="s">
        <v>31</v>
      </c>
      <c r="C42" s="825" t="s">
        <v>89</v>
      </c>
      <c r="D42" s="826"/>
      <c r="E42" s="827"/>
      <c r="F42" s="8"/>
      <c r="G42" s="5"/>
      <c r="H42" s="5"/>
      <c r="I42" s="5"/>
      <c r="J42" s="5"/>
      <c r="K42" s="5"/>
      <c r="L42" s="5"/>
      <c r="M42" s="5"/>
      <c r="N42" s="5"/>
    </row>
    <row r="43" spans="1:14" ht="14.4" customHeight="1">
      <c r="A43" s="519"/>
      <c r="B43" s="768" t="s">
        <v>131</v>
      </c>
      <c r="C43" s="769"/>
      <c r="D43" s="769"/>
      <c r="E43" s="770"/>
      <c r="F43" s="8"/>
      <c r="G43" s="5"/>
      <c r="H43" s="5"/>
      <c r="I43" s="5"/>
      <c r="J43" s="5"/>
      <c r="K43" s="5"/>
      <c r="L43" s="5"/>
      <c r="M43" s="5"/>
      <c r="N43" s="5"/>
    </row>
    <row r="44" spans="1:14">
      <c r="A44" s="535"/>
      <c r="B44" s="5"/>
      <c r="C44" s="5"/>
      <c r="D44" s="75"/>
      <c r="E44" s="8"/>
      <c r="F44" s="5"/>
      <c r="G44" s="5"/>
      <c r="H44" s="5"/>
      <c r="I44" s="5"/>
      <c r="J44" s="5"/>
      <c r="K44" s="5"/>
      <c r="L44" s="5"/>
      <c r="M44" s="5"/>
      <c r="N44" s="5"/>
    </row>
    <row r="45" spans="1:14" ht="14.4" customHeight="1">
      <c r="A45" s="11">
        <v>9</v>
      </c>
      <c r="B45" s="498" t="s">
        <v>311</v>
      </c>
      <c r="C45" s="491"/>
      <c r="D45" s="491"/>
      <c r="E45" s="491"/>
      <c r="F45" s="12"/>
      <c r="G45" s="6"/>
      <c r="H45" s="6"/>
      <c r="I45" s="6"/>
      <c r="J45" s="5"/>
      <c r="K45" s="5"/>
      <c r="L45" s="5"/>
      <c r="M45" s="5"/>
      <c r="N45" s="5"/>
    </row>
    <row r="46" spans="1:14" ht="52.8">
      <c r="A46" s="11"/>
      <c r="B46" s="507" t="s">
        <v>36</v>
      </c>
      <c r="C46" s="522" t="s">
        <v>37</v>
      </c>
      <c r="D46" s="405" t="s">
        <v>86</v>
      </c>
      <c r="E46" s="522" t="s">
        <v>92</v>
      </c>
      <c r="F46" s="5"/>
      <c r="G46" s="5"/>
      <c r="H46" s="5"/>
      <c r="I46" s="5"/>
      <c r="J46" s="5"/>
      <c r="K46" s="5"/>
      <c r="L46" s="5"/>
      <c r="M46" s="5"/>
      <c r="N46" s="5"/>
    </row>
    <row r="47" spans="1:14" ht="250.8">
      <c r="A47" s="13"/>
      <c r="B47" s="520" t="s">
        <v>223</v>
      </c>
      <c r="C47" s="537" t="s">
        <v>224</v>
      </c>
      <c r="D47" s="536" t="s">
        <v>224</v>
      </c>
      <c r="E47" s="523" t="s">
        <v>76</v>
      </c>
      <c r="F47" s="5"/>
      <c r="G47" s="5"/>
      <c r="H47" s="5"/>
      <c r="I47" s="5"/>
      <c r="J47" s="5"/>
      <c r="K47" s="5"/>
      <c r="L47" s="5"/>
      <c r="M47" s="5"/>
      <c r="N47" s="5"/>
    </row>
    <row r="48" spans="1:14" ht="14.4" customHeight="1">
      <c r="A48" s="14"/>
      <c r="B48" s="499"/>
      <c r="C48" s="500"/>
      <c r="D48" s="500"/>
      <c r="E48" s="501"/>
      <c r="F48" s="532"/>
      <c r="G48" s="532"/>
      <c r="H48" s="532"/>
      <c r="I48" s="5"/>
      <c r="J48" s="5"/>
      <c r="K48" s="5"/>
      <c r="L48" s="5"/>
      <c r="M48" s="5"/>
      <c r="N48" s="5"/>
    </row>
    <row r="49" spans="1:14">
      <c r="A49" s="15"/>
      <c r="B49" s="37"/>
      <c r="C49" s="515"/>
      <c r="D49" s="75"/>
      <c r="E49" s="515"/>
      <c r="F49" s="532"/>
      <c r="G49" s="532"/>
      <c r="H49" s="532"/>
      <c r="I49" s="532"/>
      <c r="J49" s="5"/>
      <c r="K49" s="5"/>
      <c r="L49" s="5"/>
      <c r="M49" s="5"/>
      <c r="N49" s="5"/>
    </row>
    <row r="50" spans="1:14" ht="14.4" customHeight="1">
      <c r="A50" s="11">
        <v>10</v>
      </c>
      <c r="B50" s="498" t="s">
        <v>311</v>
      </c>
      <c r="C50" s="491"/>
      <c r="D50" s="491"/>
      <c r="E50" s="491"/>
      <c r="F50" s="532"/>
      <c r="G50" s="532"/>
      <c r="H50" s="532"/>
      <c r="I50" s="5"/>
      <c r="J50" s="5"/>
      <c r="K50" s="5"/>
      <c r="L50" s="5"/>
      <c r="M50" s="5"/>
      <c r="N50" s="5"/>
    </row>
    <row r="51" spans="1:14" ht="102.6" customHeight="1">
      <c r="A51" s="13"/>
      <c r="B51" s="502" t="s">
        <v>41</v>
      </c>
      <c r="C51" s="990" t="s">
        <v>225</v>
      </c>
      <c r="D51" s="991"/>
      <c r="E51" s="992"/>
      <c r="F51" s="5"/>
      <c r="G51" s="5"/>
      <c r="H51" s="5"/>
      <c r="I51" s="5"/>
      <c r="J51" s="5"/>
      <c r="K51" s="1"/>
      <c r="L51" s="5"/>
      <c r="M51" s="5"/>
      <c r="N51" s="5"/>
    </row>
    <row r="52" spans="1:14" ht="104.4" customHeight="1">
      <c r="A52" s="11"/>
      <c r="B52" s="16" t="s">
        <v>42</v>
      </c>
      <c r="C52" s="993" t="s">
        <v>1053</v>
      </c>
      <c r="D52" s="994"/>
      <c r="E52" s="995"/>
      <c r="F52" s="5"/>
      <c r="G52" s="5"/>
      <c r="H52" s="5"/>
      <c r="I52" s="5"/>
      <c r="J52" s="5"/>
      <c r="K52" s="5"/>
      <c r="L52" s="5"/>
      <c r="M52" s="5"/>
      <c r="N52" s="5"/>
    </row>
    <row r="53" spans="1:14">
      <c r="A53" s="13"/>
      <c r="B53" s="16" t="s">
        <v>43</v>
      </c>
      <c r="C53" s="875" t="s">
        <v>44</v>
      </c>
      <c r="D53" s="876"/>
      <c r="E53" s="877"/>
      <c r="F53" s="5"/>
      <c r="G53" s="5"/>
      <c r="H53" s="5"/>
      <c r="I53" s="5"/>
      <c r="J53" s="5"/>
      <c r="K53" s="17"/>
      <c r="L53" s="5"/>
      <c r="M53" s="5"/>
      <c r="N53" s="5"/>
    </row>
    <row r="54" spans="1:14" ht="14.4" customHeight="1">
      <c r="A54" s="13"/>
      <c r="B54" s="768"/>
      <c r="C54" s="769"/>
      <c r="D54" s="769"/>
      <c r="E54" s="770"/>
      <c r="F54" s="5"/>
      <c r="G54" s="5"/>
      <c r="H54" s="5"/>
      <c r="I54" s="5"/>
      <c r="J54" s="5"/>
      <c r="K54" s="17"/>
      <c r="L54" s="5"/>
      <c r="M54" s="5"/>
      <c r="N54" s="5"/>
    </row>
    <row r="55" spans="1:14">
      <c r="A55" s="18" t="s">
        <v>45</v>
      </c>
      <c r="B55" s="902" t="s">
        <v>46</v>
      </c>
      <c r="C55" s="903"/>
      <c r="D55" s="903"/>
      <c r="E55" s="904"/>
      <c r="F55" s="38"/>
      <c r="G55" s="38"/>
      <c r="H55" s="38"/>
      <c r="I55" s="38"/>
      <c r="J55" s="38"/>
      <c r="K55" s="38"/>
      <c r="L55" s="38"/>
      <c r="M55" s="38"/>
      <c r="N55" s="38"/>
    </row>
    <row r="56" spans="1:14">
      <c r="A56" s="23"/>
      <c r="B56" s="24"/>
      <c r="C56" s="25"/>
      <c r="D56" s="76"/>
      <c r="E56" s="25"/>
      <c r="F56" s="25"/>
      <c r="G56" s="5"/>
      <c r="H56" s="5"/>
      <c r="I56" s="5"/>
      <c r="J56" s="5"/>
      <c r="K56" s="5"/>
      <c r="L56" s="5"/>
      <c r="M56" s="5"/>
      <c r="N56" s="5"/>
    </row>
    <row r="57" spans="1:14" ht="14.4" customHeight="1">
      <c r="A57" s="519">
        <v>11</v>
      </c>
      <c r="B57" s="2" t="s">
        <v>47</v>
      </c>
      <c r="C57" s="996" t="s">
        <v>134</v>
      </c>
      <c r="D57" s="997"/>
      <c r="E57" s="998"/>
      <c r="F57" s="6"/>
      <c r="G57" s="6"/>
      <c r="H57" s="26"/>
      <c r="I57" s="6"/>
      <c r="J57" s="6"/>
      <c r="K57" s="5"/>
      <c r="L57" s="5"/>
      <c r="M57" s="5"/>
      <c r="N57" s="5"/>
    </row>
    <row r="58" spans="1:14">
      <c r="A58" s="519"/>
      <c r="B58" s="532"/>
      <c r="C58" s="532"/>
      <c r="D58" s="72"/>
      <c r="E58" s="532"/>
      <c r="F58" s="532"/>
      <c r="G58" s="532"/>
      <c r="H58" s="27"/>
      <c r="I58" s="27"/>
      <c r="J58" s="532"/>
      <c r="K58" s="5"/>
      <c r="L58" s="5"/>
      <c r="M58" s="5"/>
      <c r="N58" s="5"/>
    </row>
    <row r="59" spans="1:14">
      <c r="A59" s="519">
        <v>12</v>
      </c>
      <c r="B59" s="6" t="s">
        <v>48</v>
      </c>
      <c r="C59" s="6"/>
      <c r="D59" s="77"/>
      <c r="E59" s="26"/>
      <c r="F59" s="26"/>
      <c r="G59" s="6"/>
      <c r="H59" s="6"/>
      <c r="I59" s="6"/>
      <c r="J59" s="6"/>
      <c r="K59" s="6"/>
      <c r="L59" s="6"/>
      <c r="M59" s="6"/>
      <c r="N59" s="6"/>
    </row>
    <row r="60" spans="1:14">
      <c r="A60" s="519"/>
      <c r="B60" s="6"/>
      <c r="C60" s="6"/>
      <c r="D60" s="77"/>
      <c r="E60" s="26"/>
      <c r="F60" s="26"/>
      <c r="G60" s="26"/>
      <c r="H60" s="6"/>
      <c r="I60" s="6"/>
      <c r="J60" s="6"/>
      <c r="K60" s="6"/>
      <c r="L60" s="6"/>
      <c r="M60" s="6"/>
      <c r="N60" s="6"/>
    </row>
    <row r="61" spans="1:14">
      <c r="A61" s="519"/>
      <c r="B61" s="491" t="s">
        <v>49</v>
      </c>
      <c r="C61" s="518" t="s">
        <v>226</v>
      </c>
      <c r="D61" s="518"/>
      <c r="E61" s="518"/>
      <c r="F61" s="27"/>
      <c r="G61" s="27"/>
      <c r="H61" s="55"/>
      <c r="I61" s="532"/>
      <c r="J61" s="532"/>
      <c r="K61" s="532"/>
      <c r="L61" s="532"/>
      <c r="M61" s="532"/>
      <c r="N61" s="532"/>
    </row>
    <row r="62" spans="1:14">
      <c r="A62" s="519"/>
      <c r="B62" s="532"/>
      <c r="C62" s="532"/>
      <c r="D62" s="115"/>
      <c r="E62" s="55"/>
      <c r="F62" s="532"/>
      <c r="G62" s="532"/>
      <c r="H62" s="55"/>
      <c r="I62" s="55"/>
      <c r="J62" s="532"/>
      <c r="K62" s="532"/>
      <c r="L62" s="532"/>
      <c r="M62" s="532"/>
      <c r="N62" s="532"/>
    </row>
    <row r="63" spans="1:14" ht="14.4" customHeight="1">
      <c r="A63" s="519"/>
      <c r="B63" s="491" t="s">
        <v>50</v>
      </c>
      <c r="C63" s="492" t="s">
        <v>227</v>
      </c>
      <c r="D63" s="530" t="s">
        <v>100</v>
      </c>
      <c r="E63" s="510" t="s">
        <v>96</v>
      </c>
      <c r="F63" s="505" t="s">
        <v>117</v>
      </c>
      <c r="G63" s="506"/>
      <c r="H63" s="507"/>
      <c r="I63" s="508" t="s">
        <v>52</v>
      </c>
      <c r="J63" s="508"/>
      <c r="K63" s="508"/>
      <c r="L63" s="508" t="s">
        <v>53</v>
      </c>
      <c r="M63" s="508"/>
      <c r="N63" s="508"/>
    </row>
    <row r="64" spans="1:14" ht="52.8">
      <c r="A64" s="535"/>
      <c r="B64" s="491"/>
      <c r="C64" s="509"/>
      <c r="D64" s="531"/>
      <c r="E64" s="511"/>
      <c r="F64" s="491" t="s">
        <v>54</v>
      </c>
      <c r="G64" s="491" t="s">
        <v>55</v>
      </c>
      <c r="H64" s="491" t="s">
        <v>56</v>
      </c>
      <c r="I64" s="491" t="s">
        <v>57</v>
      </c>
      <c r="J64" s="491" t="s">
        <v>55</v>
      </c>
      <c r="K64" s="491" t="s">
        <v>56</v>
      </c>
      <c r="L64" s="491" t="s">
        <v>57</v>
      </c>
      <c r="M64" s="491" t="s">
        <v>55</v>
      </c>
      <c r="N64" s="491" t="s">
        <v>56</v>
      </c>
    </row>
    <row r="65" spans="1:14">
      <c r="A65" s="535"/>
      <c r="B65" s="491" t="s">
        <v>58</v>
      </c>
      <c r="C65" s="130">
        <v>84</v>
      </c>
      <c r="D65" s="517">
        <v>109</v>
      </c>
      <c r="E65" s="517">
        <v>153.5</v>
      </c>
      <c r="F65" s="517">
        <v>139</v>
      </c>
      <c r="G65" s="517">
        <v>186.7</v>
      </c>
      <c r="H65" s="517">
        <v>80</v>
      </c>
      <c r="I65" s="28">
        <v>152</v>
      </c>
      <c r="J65" s="28">
        <v>268.89999999999998</v>
      </c>
      <c r="K65" s="28">
        <v>123.3</v>
      </c>
      <c r="L65" s="28" t="s">
        <v>40</v>
      </c>
      <c r="M65" s="28" t="s">
        <v>40</v>
      </c>
      <c r="N65" s="28" t="s">
        <v>40</v>
      </c>
    </row>
    <row r="66" spans="1:14">
      <c r="A66" s="535"/>
      <c r="B66" s="491" t="s">
        <v>93</v>
      </c>
      <c r="C66" s="130">
        <v>57991.11</v>
      </c>
      <c r="D66" s="133">
        <v>61033.55</v>
      </c>
      <c r="E66" s="517">
        <v>60747.31</v>
      </c>
      <c r="F66" s="517">
        <v>58991.519999999997</v>
      </c>
      <c r="G66" s="517">
        <v>63583.07</v>
      </c>
      <c r="H66" s="517">
        <v>57050.400000000001</v>
      </c>
      <c r="I66" s="517">
        <v>73651.350000000006</v>
      </c>
      <c r="J66" s="517">
        <v>74245.17</v>
      </c>
      <c r="K66" s="517">
        <v>58793.08</v>
      </c>
      <c r="L66" s="28" t="s">
        <v>40</v>
      </c>
      <c r="M66" s="28" t="s">
        <v>40</v>
      </c>
      <c r="N66" s="28" t="s">
        <v>40</v>
      </c>
    </row>
    <row r="67" spans="1:14">
      <c r="A67" s="535"/>
      <c r="B67" s="491" t="s">
        <v>313</v>
      </c>
      <c r="C67" s="528" t="s">
        <v>76</v>
      </c>
      <c r="D67" s="528"/>
      <c r="E67" s="528"/>
      <c r="F67" s="528"/>
      <c r="G67" s="528"/>
      <c r="H67" s="528"/>
      <c r="I67" s="528"/>
      <c r="J67" s="528"/>
      <c r="K67" s="528"/>
      <c r="L67" s="528"/>
      <c r="M67" s="528"/>
      <c r="N67" s="528"/>
    </row>
    <row r="68" spans="1:14" s="5" customFormat="1" ht="13.2" customHeight="1">
      <c r="A68" s="535"/>
      <c r="B68" s="999" t="s">
        <v>327</v>
      </c>
      <c r="C68" s="911"/>
      <c r="D68" s="911"/>
      <c r="E68" s="911"/>
      <c r="F68" s="911"/>
      <c r="G68" s="911"/>
      <c r="H68" s="911"/>
      <c r="I68" s="911"/>
      <c r="J68" s="911"/>
      <c r="K68" s="911"/>
      <c r="L68" s="911"/>
      <c r="M68" s="911"/>
      <c r="N68" s="1000"/>
    </row>
    <row r="69" spans="1:14">
      <c r="A69" s="535"/>
      <c r="B69" s="527" t="s">
        <v>17</v>
      </c>
      <c r="C69" s="527"/>
      <c r="D69" s="527"/>
      <c r="E69" s="527"/>
      <c r="F69" s="527"/>
      <c r="G69" s="527"/>
      <c r="H69" s="527"/>
      <c r="I69" s="527"/>
      <c r="J69" s="527"/>
      <c r="K69" s="527"/>
      <c r="L69" s="527"/>
      <c r="M69" s="527"/>
      <c r="N69" s="527"/>
    </row>
    <row r="70" spans="1:14" ht="14.4" customHeight="1">
      <c r="A70" s="535"/>
      <c r="B70" s="768" t="s">
        <v>60</v>
      </c>
      <c r="C70" s="769"/>
      <c r="D70" s="769"/>
      <c r="E70" s="769"/>
      <c r="F70" s="769"/>
      <c r="G70" s="769"/>
      <c r="H70" s="769"/>
      <c r="I70" s="769"/>
      <c r="J70" s="769"/>
      <c r="K70" s="769"/>
      <c r="L70" s="769"/>
      <c r="M70" s="769"/>
      <c r="N70" s="770"/>
    </row>
    <row r="71" spans="1:14" ht="14.4" customHeight="1">
      <c r="A71" s="1"/>
      <c r="B71" s="898" t="s">
        <v>61</v>
      </c>
      <c r="C71" s="899"/>
      <c r="D71" s="899"/>
      <c r="E71" s="899"/>
      <c r="F71" s="899"/>
      <c r="G71" s="899"/>
      <c r="H71" s="899"/>
      <c r="I71" s="899"/>
      <c r="J71" s="899"/>
      <c r="K71" s="899"/>
      <c r="L71" s="899"/>
      <c r="M71" s="899"/>
      <c r="N71" s="900"/>
    </row>
    <row r="72" spans="1:14" ht="14.4" customHeight="1">
      <c r="A72" s="535"/>
      <c r="B72" s="886" t="s">
        <v>110</v>
      </c>
      <c r="C72" s="887"/>
      <c r="D72" s="887"/>
      <c r="E72" s="887"/>
      <c r="F72" s="887"/>
      <c r="G72" s="887"/>
      <c r="H72" s="887"/>
      <c r="I72" s="887"/>
      <c r="J72" s="887"/>
      <c r="K72" s="887"/>
      <c r="L72" s="887"/>
      <c r="M72" s="887"/>
      <c r="N72" s="888"/>
    </row>
    <row r="73" spans="1:14" ht="14.4" customHeight="1">
      <c r="A73" s="535"/>
      <c r="B73" s="886" t="s">
        <v>62</v>
      </c>
      <c r="C73" s="887"/>
      <c r="D73" s="887"/>
      <c r="E73" s="887"/>
      <c r="F73" s="887"/>
      <c r="G73" s="887"/>
      <c r="H73" s="887"/>
      <c r="I73" s="887"/>
      <c r="J73" s="887"/>
      <c r="K73" s="887"/>
      <c r="L73" s="887"/>
      <c r="M73" s="887"/>
      <c r="N73" s="888"/>
    </row>
    <row r="74" spans="1:14">
      <c r="A74" s="535"/>
      <c r="B74" s="30"/>
      <c r="C74" s="30"/>
      <c r="D74" s="78"/>
      <c r="E74" s="30"/>
      <c r="F74" s="30"/>
      <c r="G74" s="8"/>
      <c r="H74" s="8"/>
      <c r="I74" s="8"/>
      <c r="J74" s="8"/>
      <c r="K74" s="8"/>
      <c r="L74" s="8" t="s">
        <v>119</v>
      </c>
      <c r="M74" s="8"/>
      <c r="N74" s="8"/>
    </row>
    <row r="75" spans="1:14" ht="14.4" customHeight="1">
      <c r="A75" s="519">
        <v>13</v>
      </c>
      <c r="B75" s="512" t="s">
        <v>63</v>
      </c>
      <c r="C75" s="513"/>
      <c r="D75" s="513"/>
      <c r="E75" s="513"/>
      <c r="F75" s="513"/>
      <c r="G75" s="498"/>
      <c r="H75" s="6"/>
      <c r="I75" s="6"/>
      <c r="J75" s="6"/>
      <c r="K75" s="6"/>
      <c r="L75" s="6"/>
      <c r="M75" s="6"/>
      <c r="N75" s="6"/>
    </row>
    <row r="76" spans="1:14">
      <c r="A76" s="519"/>
      <c r="B76" s="5"/>
      <c r="C76" s="532"/>
      <c r="D76" s="72"/>
      <c r="E76" s="532"/>
      <c r="F76" s="532"/>
      <c r="G76" s="532"/>
      <c r="H76" s="532"/>
      <c r="I76" s="532"/>
      <c r="J76" s="532"/>
      <c r="K76" s="532"/>
      <c r="L76" s="532"/>
      <c r="M76" s="532"/>
      <c r="N76" s="532"/>
    </row>
    <row r="77" spans="1:14" ht="39.6">
      <c r="A77" s="535"/>
      <c r="B77" s="504" t="s">
        <v>64</v>
      </c>
      <c r="C77" s="508" t="s">
        <v>65</v>
      </c>
      <c r="D77" s="73" t="s">
        <v>342</v>
      </c>
      <c r="E77" s="508" t="s">
        <v>94</v>
      </c>
      <c r="F77" s="508" t="s">
        <v>67</v>
      </c>
      <c r="G77" s="508" t="s">
        <v>81</v>
      </c>
      <c r="H77" s="8"/>
      <c r="I77" s="8"/>
      <c r="J77" s="8"/>
      <c r="K77" s="8"/>
      <c r="L77" s="8"/>
      <c r="M77" s="8"/>
      <c r="N77" s="8"/>
    </row>
    <row r="78" spans="1:14" ht="25.5" customHeight="1">
      <c r="A78" s="535"/>
      <c r="B78" s="516" t="s">
        <v>440</v>
      </c>
      <c r="C78" s="91" t="s">
        <v>228</v>
      </c>
      <c r="D78" s="33">
        <v>12.48</v>
      </c>
      <c r="E78" s="31">
        <v>12.06</v>
      </c>
      <c r="F78" s="31">
        <v>12.56</v>
      </c>
      <c r="G78" s="958" t="s">
        <v>95</v>
      </c>
      <c r="H78" s="32"/>
      <c r="I78" s="32"/>
      <c r="J78" s="32"/>
      <c r="K78" s="32"/>
      <c r="L78" s="32"/>
      <c r="M78" s="32"/>
      <c r="N78" s="32"/>
    </row>
    <row r="79" spans="1:14">
      <c r="A79" s="535"/>
      <c r="B79" s="524"/>
      <c r="C79" s="91" t="s">
        <v>229</v>
      </c>
      <c r="D79" s="133" t="s">
        <v>304</v>
      </c>
      <c r="E79" s="133" t="s">
        <v>304</v>
      </c>
      <c r="F79" s="133" t="s">
        <v>304</v>
      </c>
      <c r="G79" s="959"/>
      <c r="H79" s="32"/>
      <c r="I79" s="32"/>
      <c r="J79" s="32"/>
      <c r="K79" s="32"/>
      <c r="L79" s="32"/>
      <c r="M79" s="32"/>
      <c r="N79" s="32"/>
    </row>
    <row r="80" spans="1:14">
      <c r="A80" s="535"/>
      <c r="B80" s="525"/>
      <c r="C80" s="91" t="s">
        <v>70</v>
      </c>
      <c r="D80" s="33">
        <v>0</v>
      </c>
      <c r="E80" s="33">
        <v>0</v>
      </c>
      <c r="F80" s="33">
        <v>0</v>
      </c>
      <c r="G80" s="959"/>
      <c r="H80" s="32"/>
      <c r="I80" s="32"/>
      <c r="J80" s="32"/>
      <c r="K80" s="32"/>
      <c r="L80" s="32"/>
      <c r="M80" s="32"/>
      <c r="N80" s="32"/>
    </row>
    <row r="81" spans="1:14" ht="26.4">
      <c r="A81" s="535"/>
      <c r="B81" s="516" t="s">
        <v>71</v>
      </c>
      <c r="C81" s="91" t="s">
        <v>228</v>
      </c>
      <c r="D81" s="133">
        <v>6.25</v>
      </c>
      <c r="E81" s="33">
        <f>F65/E78</f>
        <v>11.525704809286898</v>
      </c>
      <c r="F81" s="31">
        <v>12.1</v>
      </c>
      <c r="G81" s="959"/>
      <c r="H81" s="32"/>
      <c r="I81" s="32"/>
      <c r="J81" s="32"/>
      <c r="K81" s="32"/>
      <c r="L81" s="32"/>
      <c r="M81" s="32"/>
      <c r="N81" s="32"/>
    </row>
    <row r="82" spans="1:14">
      <c r="A82" s="535"/>
      <c r="B82" s="524"/>
      <c r="C82" s="91" t="s">
        <v>229</v>
      </c>
      <c r="D82" s="133" t="s">
        <v>304</v>
      </c>
      <c r="E82" s="133" t="s">
        <v>304</v>
      </c>
      <c r="F82" s="133" t="s">
        <v>304</v>
      </c>
      <c r="G82" s="959"/>
      <c r="H82" s="32"/>
      <c r="I82" s="32"/>
      <c r="J82" s="32"/>
      <c r="K82" s="32"/>
      <c r="L82" s="32"/>
      <c r="M82" s="32"/>
      <c r="N82" s="32"/>
    </row>
    <row r="83" spans="1:14">
      <c r="A83" s="535"/>
      <c r="B83" s="525"/>
      <c r="C83" s="91" t="s">
        <v>70</v>
      </c>
      <c r="D83" s="33">
        <v>0</v>
      </c>
      <c r="E83" s="33">
        <v>0</v>
      </c>
      <c r="F83" s="33">
        <v>0</v>
      </c>
      <c r="G83" s="959"/>
      <c r="H83" s="32"/>
      <c r="I83" s="32"/>
      <c r="J83" s="32"/>
      <c r="K83" s="32"/>
      <c r="L83" s="32"/>
      <c r="M83" s="32"/>
      <c r="N83" s="32"/>
    </row>
    <row r="84" spans="1:14" ht="26.4">
      <c r="A84" s="535"/>
      <c r="B84" s="516" t="s">
        <v>72</v>
      </c>
      <c r="C84" s="91" t="s">
        <v>228</v>
      </c>
      <c r="D84" s="33">
        <v>43.95</v>
      </c>
      <c r="E84" s="34">
        <f>1067.36/5093.69</f>
        <v>0.20954553575109597</v>
      </c>
      <c r="F84" s="141">
        <v>0.2054</v>
      </c>
      <c r="G84" s="959"/>
      <c r="H84" s="32"/>
      <c r="I84" s="32"/>
      <c r="J84" s="32"/>
      <c r="K84" s="32"/>
      <c r="L84" s="32"/>
      <c r="M84" s="32"/>
      <c r="N84" s="32"/>
    </row>
    <row r="85" spans="1:14">
      <c r="A85" s="535"/>
      <c r="B85" s="524"/>
      <c r="C85" s="91" t="s">
        <v>229</v>
      </c>
      <c r="D85" s="133" t="s">
        <v>304</v>
      </c>
      <c r="E85" s="133" t="s">
        <v>304</v>
      </c>
      <c r="F85" s="133" t="s">
        <v>304</v>
      </c>
      <c r="G85" s="959"/>
      <c r="H85" s="32"/>
      <c r="I85" s="32"/>
      <c r="J85" s="32"/>
      <c r="K85" s="32"/>
      <c r="L85" s="32"/>
      <c r="M85" s="32"/>
      <c r="N85" s="32"/>
    </row>
    <row r="86" spans="1:14">
      <c r="A86" s="535"/>
      <c r="B86" s="525"/>
      <c r="C86" s="91" t="s">
        <v>70</v>
      </c>
      <c r="D86" s="33">
        <v>0</v>
      </c>
      <c r="E86" s="33">
        <v>0</v>
      </c>
      <c r="F86" s="33">
        <v>0</v>
      </c>
      <c r="G86" s="959"/>
      <c r="H86" s="32"/>
      <c r="I86" s="32"/>
      <c r="J86" s="32"/>
      <c r="K86" s="32"/>
      <c r="L86" s="32"/>
      <c r="M86" s="32"/>
      <c r="N86" s="32"/>
    </row>
    <row r="87" spans="1:14" ht="26.4">
      <c r="A87" s="535"/>
      <c r="B87" s="533" t="s">
        <v>73</v>
      </c>
      <c r="C87" s="91" t="s">
        <v>228</v>
      </c>
      <c r="D87" s="133">
        <v>28.4</v>
      </c>
      <c r="E87" s="33">
        <f>5093.69/102.72</f>
        <v>49.588103582554517</v>
      </c>
      <c r="F87" s="31">
        <v>61.14</v>
      </c>
      <c r="G87" s="959"/>
      <c r="H87" s="32"/>
      <c r="I87" s="32"/>
      <c r="J87" s="32"/>
      <c r="K87" s="32"/>
      <c r="L87" s="32"/>
      <c r="M87" s="32"/>
      <c r="N87" s="32"/>
    </row>
    <row r="88" spans="1:14">
      <c r="A88" s="535"/>
      <c r="B88" s="534"/>
      <c r="C88" s="91" t="s">
        <v>229</v>
      </c>
      <c r="D88" s="133" t="s">
        <v>304</v>
      </c>
      <c r="E88" s="133" t="s">
        <v>304</v>
      </c>
      <c r="F88" s="133" t="s">
        <v>304</v>
      </c>
      <c r="G88" s="959"/>
      <c r="H88" s="32"/>
      <c r="I88" s="32"/>
      <c r="J88" s="32"/>
      <c r="K88" s="32"/>
      <c r="L88" s="32"/>
      <c r="M88" s="32"/>
      <c r="N88" s="32"/>
    </row>
    <row r="89" spans="1:14" ht="15" customHeight="1">
      <c r="A89" s="535"/>
      <c r="B89" s="534"/>
      <c r="C89" s="2" t="s">
        <v>70</v>
      </c>
      <c r="D89" s="33">
        <v>0</v>
      </c>
      <c r="E89" s="33">
        <v>0</v>
      </c>
      <c r="F89" s="33">
        <v>0</v>
      </c>
      <c r="G89" s="974"/>
      <c r="H89" s="32"/>
      <c r="I89" s="32"/>
      <c r="J89" s="32"/>
      <c r="K89" s="32"/>
      <c r="L89" s="32"/>
      <c r="M89" s="32"/>
      <c r="N89" s="32"/>
    </row>
    <row r="90" spans="1:14" ht="15.75" customHeight="1">
      <c r="A90" s="5"/>
      <c r="B90" s="989" t="s">
        <v>230</v>
      </c>
      <c r="C90" s="989"/>
      <c r="D90" s="989"/>
      <c r="E90" s="989"/>
      <c r="F90" s="989"/>
      <c r="G90" s="989"/>
      <c r="H90" s="32"/>
      <c r="I90" s="32"/>
      <c r="J90" s="5"/>
      <c r="K90" s="5"/>
      <c r="L90" s="5"/>
      <c r="M90" s="5"/>
      <c r="N90" s="5"/>
    </row>
    <row r="91" spans="1:14" ht="26.25" customHeight="1">
      <c r="A91" s="519">
        <v>14</v>
      </c>
      <c r="B91" s="878" t="s">
        <v>231</v>
      </c>
      <c r="C91" s="878"/>
      <c r="D91" s="878"/>
      <c r="E91" s="878"/>
      <c r="F91" s="878"/>
      <c r="G91" s="878"/>
      <c r="H91" s="5"/>
      <c r="I91" s="5"/>
      <c r="J91" s="5"/>
      <c r="K91" s="5"/>
      <c r="L91" s="5"/>
      <c r="M91" s="5"/>
      <c r="N91" s="5"/>
    </row>
    <row r="92" spans="1:14">
      <c r="A92" s="515"/>
      <c r="B92" s="36" t="s">
        <v>74</v>
      </c>
      <c r="C92" s="862" t="s">
        <v>40</v>
      </c>
      <c r="D92" s="863"/>
      <c r="E92" s="863"/>
      <c r="F92" s="863"/>
      <c r="G92" s="864"/>
      <c r="H92" s="5"/>
      <c r="I92" s="5"/>
      <c r="J92" s="5"/>
      <c r="K92" s="5"/>
      <c r="L92" s="5"/>
      <c r="M92" s="5"/>
      <c r="N92" s="5"/>
    </row>
    <row r="93" spans="1:14">
      <c r="A93" s="5"/>
      <c r="B93" s="5"/>
      <c r="C93" s="526"/>
      <c r="D93" s="92"/>
      <c r="E93" s="514"/>
      <c r="F93" s="514"/>
      <c r="G93" s="514"/>
      <c r="H93" s="5"/>
      <c r="I93" s="5"/>
      <c r="J93" s="5"/>
      <c r="K93" s="5"/>
      <c r="L93" s="5"/>
      <c r="M93" s="5"/>
      <c r="N93" s="5"/>
    </row>
    <row r="94" spans="1:14">
      <c r="A94" s="5"/>
      <c r="B94" s="5"/>
      <c r="C94" s="5"/>
      <c r="D94" s="92"/>
      <c r="H94" s="5"/>
      <c r="I94" s="5"/>
      <c r="J94" s="5"/>
      <c r="K94" s="5"/>
      <c r="L94" s="5"/>
      <c r="M94" s="5"/>
      <c r="N94" s="5"/>
    </row>
    <row r="95" spans="1:14" ht="15" customHeight="1">
      <c r="A95" s="5"/>
      <c r="B95" s="526"/>
      <c r="C95" s="5"/>
      <c r="D95" s="69"/>
      <c r="H95" s="514"/>
      <c r="I95" s="5"/>
      <c r="J95" s="5"/>
      <c r="K95" s="5"/>
      <c r="L95" s="5"/>
      <c r="M95" s="5"/>
      <c r="N95" s="5"/>
    </row>
    <row r="96" spans="1:14" ht="15" customHeight="1">
      <c r="B96" s="879" t="s">
        <v>232</v>
      </c>
      <c r="C96" s="880"/>
      <c r="D96" s="880"/>
      <c r="E96" s="880"/>
      <c r="F96" s="880"/>
      <c r="G96" s="922"/>
    </row>
    <row r="97" spans="2:7" ht="15" customHeight="1">
      <c r="C97" s="514"/>
    </row>
    <row r="98" spans="2:7" ht="25.5" customHeight="1">
      <c r="B98" s="862" t="s">
        <v>864</v>
      </c>
      <c r="C98" s="863"/>
      <c r="D98" s="863"/>
      <c r="E98" s="863"/>
      <c r="F98" s="863"/>
      <c r="G98" s="864"/>
    </row>
    <row r="99" spans="2:7">
      <c r="C99" s="117"/>
    </row>
    <row r="100" spans="2:7">
      <c r="C100" s="109"/>
      <c r="D100" s="109"/>
    </row>
    <row r="101" spans="2:7">
      <c r="C101" s="109"/>
    </row>
  </sheetData>
  <mergeCells count="42">
    <mergeCell ref="C92:G92"/>
    <mergeCell ref="B96:G96"/>
    <mergeCell ref="B98:G98"/>
    <mergeCell ref="B15:E15"/>
    <mergeCell ref="C34:E34"/>
    <mergeCell ref="C35:E35"/>
    <mergeCell ref="C36:E36"/>
    <mergeCell ref="B72:N72"/>
    <mergeCell ref="B91:G91"/>
    <mergeCell ref="B73:N73"/>
    <mergeCell ref="C53:E53"/>
    <mergeCell ref="B55:E55"/>
    <mergeCell ref="B54:E54"/>
    <mergeCell ref="C57:E57"/>
    <mergeCell ref="B68:N68"/>
    <mergeCell ref="G78:G89"/>
    <mergeCell ref="B90:G90"/>
    <mergeCell ref="B70:N70"/>
    <mergeCell ref="B71:N71"/>
    <mergeCell ref="B33:E33"/>
    <mergeCell ref="C40:E40"/>
    <mergeCell ref="C41:E41"/>
    <mergeCell ref="C42:E42"/>
    <mergeCell ref="B43:E43"/>
    <mergeCell ref="C39:E39"/>
    <mergeCell ref="C51:E51"/>
    <mergeCell ref="C52:E52"/>
    <mergeCell ref="E27:E30"/>
    <mergeCell ref="B17:E17"/>
    <mergeCell ref="C18:E18"/>
    <mergeCell ref="C19:E19"/>
    <mergeCell ref="C20:E20"/>
    <mergeCell ref="C21:E21"/>
    <mergeCell ref="C22:E22"/>
    <mergeCell ref="B12:E12"/>
    <mergeCell ref="C14:E14"/>
    <mergeCell ref="C11:E11"/>
    <mergeCell ref="C5:E5"/>
    <mergeCell ref="C3:E3"/>
    <mergeCell ref="B6:E6"/>
    <mergeCell ref="C8:E8"/>
    <mergeCell ref="B9:E9"/>
  </mergeCells>
  <pageMargins left="0" right="0" top="0.42499999999999999" bottom="0.75" header="0.10625" footer="0.3"/>
  <pageSetup paperSize="5" scale="73" orientation="landscape" horizontalDpi="300" verticalDpi="300" r:id="rId1"/>
  <rowBreaks count="2" manualBreakCount="2">
    <brk id="36" max="13" man="1"/>
    <brk id="5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view="pageBreakPreview" topLeftCell="A92" zoomScaleNormal="100" zoomScaleSheetLayoutView="100" zoomScalePageLayoutView="50" workbookViewId="0">
      <selection activeCell="C18" sqref="C18:E18"/>
    </sheetView>
  </sheetViews>
  <sheetFormatPr defaultColWidth="8.88671875" defaultRowHeight="13.2"/>
  <cols>
    <col min="1" max="1" width="8.88671875" style="5"/>
    <col min="2" max="2" width="40.88671875" style="5" customWidth="1"/>
    <col min="3" max="3" width="32.33203125" style="5" customWidth="1"/>
    <col min="4" max="4" width="19.33203125" style="5" customWidth="1"/>
    <col min="5" max="5" width="22.33203125" style="5" customWidth="1"/>
    <col min="6" max="6" width="14.5546875" style="5" customWidth="1"/>
    <col min="7" max="7" width="15.5546875" style="5" customWidth="1"/>
    <col min="8" max="8" width="12" style="5" bestFit="1" customWidth="1"/>
    <col min="9" max="9" width="10.109375" style="5" bestFit="1" customWidth="1"/>
    <col min="10" max="16384" width="8.88671875" style="5"/>
  </cols>
  <sheetData>
    <row r="1" spans="1:5">
      <c r="A1" s="804" t="s">
        <v>0</v>
      </c>
      <c r="B1" s="804"/>
      <c r="D1" s="1"/>
    </row>
    <row r="3" spans="1:5" ht="16.5" customHeight="1">
      <c r="A3" s="555" t="s">
        <v>1</v>
      </c>
      <c r="B3" s="2" t="s">
        <v>2</v>
      </c>
      <c r="C3" s="933" t="s">
        <v>233</v>
      </c>
      <c r="D3" s="933"/>
      <c r="E3" s="933"/>
    </row>
    <row r="4" spans="1:5">
      <c r="D4" s="556"/>
    </row>
    <row r="5" spans="1:5">
      <c r="A5" s="19">
        <v>1</v>
      </c>
      <c r="B5" s="2" t="s">
        <v>3</v>
      </c>
      <c r="C5" s="805" t="s">
        <v>121</v>
      </c>
      <c r="D5" s="805"/>
      <c r="E5" s="805"/>
    </row>
    <row r="6" spans="1:5">
      <c r="A6" s="548"/>
      <c r="B6" s="810" t="s">
        <v>5</v>
      </c>
      <c r="C6" s="810"/>
      <c r="D6" s="810"/>
      <c r="E6" s="810"/>
    </row>
    <row r="7" spans="1:5">
      <c r="A7" s="548"/>
      <c r="B7" s="6"/>
      <c r="D7" s="556"/>
    </row>
    <row r="8" spans="1:5">
      <c r="A8" s="548">
        <v>2</v>
      </c>
      <c r="B8" s="2" t="s">
        <v>6</v>
      </c>
      <c r="C8" s="807" t="s">
        <v>1271</v>
      </c>
      <c r="D8" s="807"/>
      <c r="E8" s="807"/>
    </row>
    <row r="9" spans="1:5">
      <c r="A9" s="548"/>
      <c r="B9" s="768" t="s">
        <v>5</v>
      </c>
      <c r="C9" s="769"/>
      <c r="D9" s="769"/>
      <c r="E9" s="770"/>
    </row>
    <row r="10" spans="1:5">
      <c r="A10" s="548"/>
      <c r="B10" s="6"/>
      <c r="D10" s="556"/>
    </row>
    <row r="11" spans="1:5" ht="26.4">
      <c r="A11" s="548">
        <v>3</v>
      </c>
      <c r="B11" s="2" t="s">
        <v>7</v>
      </c>
      <c r="C11" s="805" t="s">
        <v>332</v>
      </c>
      <c r="D11" s="805"/>
      <c r="E11" s="805"/>
    </row>
    <row r="12" spans="1:5">
      <c r="A12" s="548"/>
      <c r="B12" s="810" t="s">
        <v>5</v>
      </c>
      <c r="C12" s="810"/>
      <c r="D12" s="810"/>
      <c r="E12" s="810"/>
    </row>
    <row r="13" spans="1:5">
      <c r="A13" s="548"/>
      <c r="B13" s="6"/>
      <c r="D13" s="556"/>
    </row>
    <row r="14" spans="1:5">
      <c r="A14" s="548">
        <v>4</v>
      </c>
      <c r="B14" s="2" t="s">
        <v>9</v>
      </c>
      <c r="C14" s="807" t="s">
        <v>234</v>
      </c>
      <c r="D14" s="807"/>
      <c r="E14" s="807"/>
    </row>
    <row r="15" spans="1:5" ht="13.5" customHeight="1">
      <c r="A15" s="548"/>
      <c r="B15" s="810" t="s">
        <v>10</v>
      </c>
      <c r="C15" s="810"/>
      <c r="D15" s="810"/>
      <c r="E15" s="810"/>
    </row>
    <row r="16" spans="1:5">
      <c r="A16" s="548"/>
      <c r="D16" s="556"/>
    </row>
    <row r="17" spans="1:14">
      <c r="A17" s="548">
        <v>5</v>
      </c>
      <c r="B17" s="767" t="s">
        <v>308</v>
      </c>
      <c r="C17" s="800"/>
      <c r="D17" s="800"/>
      <c r="E17" s="800"/>
      <c r="F17" s="6"/>
      <c r="G17" s="6" t="s">
        <v>119</v>
      </c>
      <c r="H17" s="6"/>
      <c r="I17" s="6"/>
      <c r="J17" s="8"/>
      <c r="K17" s="8"/>
      <c r="L17" s="8"/>
      <c r="M17" s="8"/>
      <c r="N17" s="8"/>
    </row>
    <row r="18" spans="1:14">
      <c r="A18" s="548"/>
      <c r="B18" s="543" t="s">
        <v>12</v>
      </c>
      <c r="C18" s="835" t="s">
        <v>113</v>
      </c>
      <c r="D18" s="835"/>
      <c r="E18" s="835"/>
      <c r="F18" s="553"/>
      <c r="G18" s="8"/>
      <c r="H18" s="8"/>
      <c r="I18" s="8"/>
      <c r="J18" s="8"/>
      <c r="K18" s="8"/>
      <c r="L18" s="8"/>
      <c r="M18" s="8"/>
      <c r="N18" s="8"/>
    </row>
    <row r="19" spans="1:14" ht="26.4">
      <c r="A19" s="548"/>
      <c r="B19" s="543" t="s">
        <v>306</v>
      </c>
      <c r="C19" s="835" t="s">
        <v>113</v>
      </c>
      <c r="D19" s="835"/>
      <c r="E19" s="835"/>
      <c r="F19" s="553"/>
      <c r="G19" s="8"/>
      <c r="I19" s="8"/>
      <c r="J19" s="8"/>
      <c r="K19" s="8"/>
      <c r="L19" s="8"/>
      <c r="M19" s="8"/>
      <c r="N19" s="8"/>
    </row>
    <row r="20" spans="1:14" ht="13.2" customHeight="1">
      <c r="A20" s="548"/>
      <c r="B20" s="543" t="s">
        <v>116</v>
      </c>
      <c r="C20" s="835" t="s">
        <v>113</v>
      </c>
      <c r="D20" s="835"/>
      <c r="E20" s="835"/>
      <c r="F20" s="553"/>
      <c r="G20" s="8"/>
      <c r="H20" s="8"/>
      <c r="I20" s="8"/>
      <c r="J20" s="8"/>
      <c r="K20" s="8"/>
      <c r="L20" s="8"/>
      <c r="M20" s="8"/>
      <c r="N20" s="8"/>
    </row>
    <row r="21" spans="1:14" ht="13.2" customHeight="1">
      <c r="A21" s="548"/>
      <c r="B21" s="552" t="s">
        <v>15</v>
      </c>
      <c r="C21" s="835" t="s">
        <v>113</v>
      </c>
      <c r="D21" s="835"/>
      <c r="E21" s="835"/>
      <c r="F21" s="553"/>
      <c r="G21" s="8"/>
      <c r="H21" s="8"/>
      <c r="I21" s="8"/>
      <c r="J21" s="8"/>
      <c r="K21" s="8"/>
      <c r="L21" s="8"/>
      <c r="M21" s="8"/>
      <c r="N21" s="8"/>
    </row>
    <row r="22" spans="1:14">
      <c r="A22" s="548"/>
      <c r="B22" s="542" t="s">
        <v>16</v>
      </c>
      <c r="C22" s="762" t="s">
        <v>459</v>
      </c>
      <c r="D22" s="762"/>
      <c r="E22" s="762"/>
      <c r="F22" s="553"/>
      <c r="G22" s="8"/>
      <c r="H22" s="8"/>
      <c r="I22" s="8"/>
      <c r="J22" s="8"/>
      <c r="K22" s="8"/>
      <c r="L22" s="8"/>
      <c r="M22" s="8"/>
      <c r="N22" s="8"/>
    </row>
    <row r="23" spans="1:14">
      <c r="A23" s="548"/>
      <c r="C23" s="8"/>
      <c r="D23" s="8"/>
      <c r="E23" s="8"/>
      <c r="F23" s="553"/>
      <c r="G23" s="8"/>
      <c r="H23" s="8"/>
      <c r="I23" s="8"/>
      <c r="J23" s="8"/>
      <c r="K23" s="8"/>
      <c r="L23" s="8"/>
      <c r="M23" s="8"/>
      <c r="N23" s="8"/>
    </row>
    <row r="24" spans="1:14">
      <c r="A24" s="548"/>
      <c r="B24" s="553"/>
      <c r="C24" s="553"/>
      <c r="D24" s="553"/>
      <c r="E24" s="553"/>
      <c r="F24" s="553"/>
      <c r="G24" s="8"/>
      <c r="H24" s="8"/>
      <c r="I24" s="8"/>
      <c r="J24" s="8"/>
      <c r="K24" s="8"/>
      <c r="L24" s="8"/>
      <c r="M24" s="8"/>
      <c r="N24" s="8"/>
    </row>
    <row r="25" spans="1:14">
      <c r="A25" s="548">
        <v>6</v>
      </c>
      <c r="B25" s="767" t="s">
        <v>312</v>
      </c>
      <c r="C25" s="767"/>
      <c r="D25" s="767"/>
      <c r="E25" s="767"/>
      <c r="F25" s="6"/>
      <c r="G25" s="6"/>
      <c r="H25" s="8"/>
      <c r="I25" s="6"/>
      <c r="J25" s="6"/>
    </row>
    <row r="26" spans="1:14">
      <c r="A26" s="548"/>
      <c r="B26" s="812" t="s">
        <v>19</v>
      </c>
      <c r="C26" s="813"/>
      <c r="D26" s="813"/>
      <c r="E26" s="842"/>
      <c r="F26" s="553"/>
      <c r="G26" s="5" t="s">
        <v>119</v>
      </c>
    </row>
    <row r="27" spans="1:14">
      <c r="A27" s="548"/>
      <c r="B27" s="542" t="s">
        <v>20</v>
      </c>
      <c r="C27" s="541" t="s">
        <v>97</v>
      </c>
      <c r="D27" s="541" t="s">
        <v>98</v>
      </c>
      <c r="E27" s="541" t="s">
        <v>22</v>
      </c>
      <c r="F27" s="553"/>
    </row>
    <row r="28" spans="1:14" ht="13.2" customHeight="1">
      <c r="A28" s="548"/>
      <c r="B28" s="545" t="s">
        <v>23</v>
      </c>
      <c r="C28" s="10">
        <v>17012.849999999999</v>
      </c>
      <c r="D28" s="10">
        <v>11354.86</v>
      </c>
      <c r="E28" s="967" t="s">
        <v>459</v>
      </c>
      <c r="F28" s="553"/>
    </row>
    <row r="29" spans="1:14">
      <c r="A29" s="548"/>
      <c r="B29" s="545" t="s">
        <v>24</v>
      </c>
      <c r="C29" s="10">
        <v>420.59</v>
      </c>
      <c r="D29" s="10">
        <v>-426.82</v>
      </c>
      <c r="E29" s="968"/>
      <c r="F29" s="553"/>
      <c r="I29" s="5" t="s">
        <v>119</v>
      </c>
    </row>
    <row r="30" spans="1:14">
      <c r="A30" s="548"/>
      <c r="B30" s="545" t="s">
        <v>25</v>
      </c>
      <c r="C30" s="56">
        <v>1020</v>
      </c>
      <c r="D30" s="56">
        <v>1020</v>
      </c>
      <c r="E30" s="968"/>
      <c r="F30" s="553"/>
    </row>
    <row r="31" spans="1:14">
      <c r="A31" s="548"/>
      <c r="B31" s="545" t="s">
        <v>26</v>
      </c>
      <c r="C31" s="10">
        <v>1659.01</v>
      </c>
      <c r="D31" s="10">
        <v>1232.19</v>
      </c>
      <c r="E31" s="969"/>
      <c r="F31" s="553"/>
    </row>
    <row r="32" spans="1:14">
      <c r="A32" s="548"/>
      <c r="B32" s="768" t="s">
        <v>122</v>
      </c>
      <c r="C32" s="769"/>
      <c r="D32" s="769"/>
      <c r="E32" s="770"/>
      <c r="F32" s="553"/>
    </row>
    <row r="33" spans="1:11">
      <c r="A33" s="548"/>
      <c r="B33" s="8"/>
      <c r="C33" s="553"/>
      <c r="D33" s="553"/>
      <c r="E33" s="553"/>
      <c r="F33" s="553"/>
    </row>
    <row r="34" spans="1:11">
      <c r="A34" s="548">
        <v>7</v>
      </c>
      <c r="B34" s="771" t="s">
        <v>27</v>
      </c>
      <c r="C34" s="771"/>
      <c r="D34" s="771"/>
      <c r="E34" s="771"/>
      <c r="F34" s="6"/>
      <c r="G34" s="6"/>
      <c r="H34" s="6" t="s">
        <v>119</v>
      </c>
      <c r="I34" s="6"/>
      <c r="J34" s="6"/>
    </row>
    <row r="35" spans="1:11">
      <c r="A35" s="548"/>
      <c r="B35" s="541" t="s">
        <v>28</v>
      </c>
      <c r="C35" s="762" t="s">
        <v>29</v>
      </c>
      <c r="D35" s="762"/>
      <c r="E35" s="762"/>
      <c r="F35" s="8"/>
      <c r="K35" s="5" t="s">
        <v>119</v>
      </c>
    </row>
    <row r="36" spans="1:11" ht="25.5" customHeight="1">
      <c r="A36" s="548"/>
      <c r="B36" s="541" t="s">
        <v>30</v>
      </c>
      <c r="C36" s="762" t="s">
        <v>29</v>
      </c>
      <c r="D36" s="762"/>
      <c r="E36" s="762"/>
      <c r="F36" s="8"/>
    </row>
    <row r="37" spans="1:11" ht="25.5" customHeight="1">
      <c r="A37" s="548"/>
      <c r="B37" s="541" t="s">
        <v>31</v>
      </c>
      <c r="C37" s="762" t="s">
        <v>459</v>
      </c>
      <c r="D37" s="762"/>
      <c r="E37" s="762"/>
      <c r="F37" s="8"/>
      <c r="H37" s="5" t="s">
        <v>119</v>
      </c>
    </row>
    <row r="38" spans="1:11">
      <c r="A38" s="548"/>
      <c r="C38" s="8"/>
      <c r="D38" s="8"/>
      <c r="E38" s="8"/>
      <c r="F38" s="8"/>
    </row>
    <row r="39" spans="1:11">
      <c r="A39" s="548"/>
      <c r="B39" s="553"/>
      <c r="C39" s="8"/>
      <c r="D39" s="8"/>
      <c r="E39" s="8"/>
      <c r="F39" s="8"/>
    </row>
    <row r="40" spans="1:11">
      <c r="A40" s="548">
        <v>8</v>
      </c>
      <c r="B40" s="767" t="s">
        <v>310</v>
      </c>
      <c r="C40" s="767"/>
      <c r="D40" s="767"/>
      <c r="E40" s="767"/>
      <c r="F40" s="6"/>
      <c r="G40" s="6"/>
      <c r="H40" s="6"/>
      <c r="I40" s="6"/>
      <c r="J40" s="6"/>
    </row>
    <row r="41" spans="1:11">
      <c r="A41" s="548"/>
      <c r="B41" s="542" t="s">
        <v>33</v>
      </c>
      <c r="C41" s="762" t="s">
        <v>123</v>
      </c>
      <c r="D41" s="762"/>
      <c r="E41" s="762"/>
      <c r="F41" s="8"/>
    </row>
    <row r="42" spans="1:11" ht="37.799999999999997" customHeight="1">
      <c r="A42" s="548"/>
      <c r="B42" s="542" t="s">
        <v>30</v>
      </c>
      <c r="C42" s="834" t="s">
        <v>865</v>
      </c>
      <c r="D42" s="834"/>
      <c r="E42" s="834"/>
      <c r="F42" s="82"/>
      <c r="I42" s="82"/>
    </row>
    <row r="43" spans="1:11">
      <c r="A43" s="548"/>
      <c r="B43" s="542" t="s">
        <v>31</v>
      </c>
      <c r="C43" s="762" t="s">
        <v>866</v>
      </c>
      <c r="D43" s="762"/>
      <c r="E43" s="762"/>
      <c r="F43" s="8"/>
      <c r="G43" s="5" t="s">
        <v>119</v>
      </c>
    </row>
    <row r="44" spans="1:11">
      <c r="A44" s="548"/>
      <c r="B44" s="768" t="s">
        <v>269</v>
      </c>
      <c r="C44" s="769"/>
      <c r="D44" s="769"/>
      <c r="E44" s="770"/>
      <c r="F44" s="8"/>
    </row>
    <row r="45" spans="1:11">
      <c r="A45" s="555"/>
      <c r="D45" s="538"/>
      <c r="E45" s="8"/>
    </row>
    <row r="46" spans="1:11">
      <c r="A46" s="11">
        <v>9</v>
      </c>
      <c r="B46" s="766" t="s">
        <v>311</v>
      </c>
      <c r="C46" s="767"/>
      <c r="D46" s="767"/>
      <c r="E46" s="767"/>
      <c r="F46" s="12"/>
      <c r="G46" s="6"/>
      <c r="H46" s="6"/>
      <c r="I46" s="6"/>
    </row>
    <row r="47" spans="1:11" ht="26.4">
      <c r="A47" s="11"/>
      <c r="B47" s="540" t="s">
        <v>36</v>
      </c>
      <c r="C47" s="550" t="s">
        <v>37</v>
      </c>
      <c r="D47" s="549" t="s">
        <v>86</v>
      </c>
      <c r="E47" s="550" t="s">
        <v>92</v>
      </c>
    </row>
    <row r="48" spans="1:11" ht="211.2">
      <c r="A48" s="13"/>
      <c r="B48" s="547" t="s">
        <v>235</v>
      </c>
      <c r="C48" s="547" t="s">
        <v>867</v>
      </c>
      <c r="D48" s="547" t="s">
        <v>868</v>
      </c>
      <c r="E48" s="551" t="s">
        <v>76</v>
      </c>
    </row>
    <row r="49" spans="1:14">
      <c r="A49" s="14"/>
      <c r="B49" s="839"/>
      <c r="C49" s="840"/>
      <c r="D49" s="840"/>
      <c r="E49" s="841"/>
      <c r="F49" s="553"/>
      <c r="G49" s="553"/>
      <c r="H49" s="553"/>
    </row>
    <row r="50" spans="1:14">
      <c r="A50" s="15"/>
      <c r="B50" s="37"/>
      <c r="C50" s="538"/>
      <c r="D50" s="538"/>
      <c r="E50" s="538"/>
      <c r="F50" s="553"/>
      <c r="G50" s="553"/>
      <c r="H50" s="553"/>
      <c r="I50" s="553"/>
    </row>
    <row r="51" spans="1:14">
      <c r="A51" s="11">
        <v>10</v>
      </c>
      <c r="B51" s="766" t="s">
        <v>311</v>
      </c>
      <c r="C51" s="767"/>
      <c r="D51" s="767"/>
      <c r="E51" s="767"/>
      <c r="F51" s="553"/>
      <c r="G51" s="553" t="s">
        <v>119</v>
      </c>
      <c r="H51" s="553"/>
    </row>
    <row r="52" spans="1:14">
      <c r="A52" s="13"/>
      <c r="B52" s="929" t="s">
        <v>41</v>
      </c>
      <c r="C52" s="1001" t="s">
        <v>869</v>
      </c>
      <c r="D52" s="1002"/>
      <c r="E52" s="1003"/>
      <c r="K52" s="1"/>
    </row>
    <row r="53" spans="1:14" ht="72.75" customHeight="1">
      <c r="A53" s="13"/>
      <c r="B53" s="930"/>
      <c r="C53" s="1004"/>
      <c r="D53" s="1005"/>
      <c r="E53" s="1006"/>
      <c r="K53" s="1"/>
    </row>
    <row r="54" spans="1:14" ht="76.2" customHeight="1">
      <c r="A54" s="11"/>
      <c r="B54" s="16" t="s">
        <v>42</v>
      </c>
      <c r="C54" s="1001" t="s">
        <v>870</v>
      </c>
      <c r="D54" s="1002"/>
      <c r="E54" s="1003"/>
    </row>
    <row r="55" spans="1:14">
      <c r="A55" s="13"/>
      <c r="B55" s="16" t="s">
        <v>43</v>
      </c>
      <c r="C55" s="875" t="s">
        <v>44</v>
      </c>
      <c r="D55" s="876"/>
      <c r="E55" s="877"/>
      <c r="K55" s="17"/>
    </row>
    <row r="56" spans="1:14">
      <c r="A56" s="13"/>
      <c r="B56" s="839"/>
      <c r="C56" s="840"/>
      <c r="D56" s="840"/>
      <c r="E56" s="841"/>
      <c r="G56" s="5" t="s">
        <v>119</v>
      </c>
      <c r="K56" s="17"/>
    </row>
    <row r="57" spans="1:14" s="38" customFormat="1">
      <c r="A57" s="18" t="s">
        <v>45</v>
      </c>
      <c r="B57" s="858" t="s">
        <v>46</v>
      </c>
      <c r="C57" s="858"/>
      <c r="D57" s="858"/>
      <c r="E57" s="858"/>
    </row>
    <row r="58" spans="1:14">
      <c r="A58" s="23"/>
      <c r="B58" s="24"/>
      <c r="C58" s="25"/>
      <c r="D58" s="25"/>
      <c r="E58" s="25"/>
      <c r="F58" s="25"/>
    </row>
    <row r="59" spans="1:14">
      <c r="A59" s="548">
        <v>11</v>
      </c>
      <c r="B59" s="2" t="s">
        <v>47</v>
      </c>
      <c r="C59" s="762" t="s">
        <v>266</v>
      </c>
      <c r="D59" s="762"/>
      <c r="E59" s="762"/>
      <c r="F59" s="6"/>
      <c r="G59" s="6"/>
      <c r="H59" s="26"/>
      <c r="I59" s="6"/>
      <c r="J59" s="6"/>
    </row>
    <row r="60" spans="1:14">
      <c r="A60" s="548"/>
      <c r="B60" s="553"/>
      <c r="C60" s="553"/>
      <c r="D60" s="553"/>
      <c r="E60" s="553"/>
      <c r="F60" s="553"/>
      <c r="G60" s="553"/>
      <c r="H60" s="27"/>
      <c r="I60" s="27"/>
      <c r="J60" s="553"/>
    </row>
    <row r="61" spans="1:14">
      <c r="A61" s="548">
        <v>12</v>
      </c>
      <c r="B61" s="6" t="s">
        <v>48</v>
      </c>
      <c r="C61" s="6"/>
      <c r="D61" s="6"/>
      <c r="E61" s="26"/>
      <c r="F61" s="26"/>
      <c r="G61" s="6"/>
      <c r="H61" s="6"/>
      <c r="I61" s="6"/>
      <c r="J61" s="6"/>
      <c r="K61" s="6"/>
      <c r="L61" s="6"/>
      <c r="M61" s="6"/>
      <c r="N61" s="6"/>
    </row>
    <row r="62" spans="1:14">
      <c r="A62" s="548"/>
      <c r="B62" s="6"/>
      <c r="C62" s="6"/>
      <c r="D62" s="6"/>
      <c r="E62" s="26"/>
      <c r="F62" s="26"/>
      <c r="G62" s="26"/>
      <c r="H62" s="6"/>
      <c r="I62" s="128"/>
      <c r="J62" s="6"/>
      <c r="K62" s="6"/>
      <c r="L62" s="6"/>
      <c r="M62" s="6"/>
      <c r="N62" s="6"/>
    </row>
    <row r="63" spans="1:14">
      <c r="A63" s="548"/>
      <c r="B63" s="542" t="s">
        <v>49</v>
      </c>
      <c r="C63" s="762" t="s">
        <v>236</v>
      </c>
      <c r="D63" s="762"/>
      <c r="E63" s="762"/>
      <c r="F63" s="27"/>
      <c r="G63" s="27"/>
      <c r="H63" s="55"/>
      <c r="I63" s="55"/>
      <c r="J63" s="553"/>
      <c r="K63" s="553"/>
      <c r="L63" s="553"/>
      <c r="M63" s="553"/>
      <c r="N63" s="553"/>
    </row>
    <row r="64" spans="1:14">
      <c r="A64" s="548"/>
      <c r="B64" s="553"/>
      <c r="C64" s="553"/>
      <c r="D64" s="115"/>
      <c r="E64" s="55"/>
      <c r="F64" s="553"/>
      <c r="G64" s="553"/>
      <c r="H64" s="553"/>
      <c r="I64" s="553"/>
      <c r="J64" s="553"/>
      <c r="K64" s="553"/>
      <c r="L64" s="553"/>
      <c r="M64" s="553"/>
      <c r="N64" s="553"/>
    </row>
    <row r="65" spans="1:14">
      <c r="A65" s="548"/>
      <c r="B65" s="767" t="s">
        <v>50</v>
      </c>
      <c r="C65" s="800" t="s">
        <v>237</v>
      </c>
      <c r="D65" s="800" t="s">
        <v>100</v>
      </c>
      <c r="E65" s="802" t="s">
        <v>96</v>
      </c>
      <c r="F65" s="790" t="s">
        <v>117</v>
      </c>
      <c r="G65" s="791"/>
      <c r="H65" s="792"/>
      <c r="I65" s="771" t="s">
        <v>52</v>
      </c>
      <c r="J65" s="771"/>
      <c r="K65" s="771"/>
      <c r="L65" s="771" t="s">
        <v>53</v>
      </c>
      <c r="M65" s="771"/>
      <c r="N65" s="771"/>
    </row>
    <row r="66" spans="1:14" ht="39.6">
      <c r="A66" s="555"/>
      <c r="B66" s="767"/>
      <c r="C66" s="801"/>
      <c r="D66" s="801"/>
      <c r="E66" s="803"/>
      <c r="F66" s="542" t="s">
        <v>54</v>
      </c>
      <c r="G66" s="542" t="s">
        <v>55</v>
      </c>
      <c r="H66" s="542" t="s">
        <v>56</v>
      </c>
      <c r="I66" s="542" t="s">
        <v>57</v>
      </c>
      <c r="J66" s="542" t="s">
        <v>55</v>
      </c>
      <c r="K66" s="542" t="s">
        <v>56</v>
      </c>
      <c r="L66" s="542" t="s">
        <v>57</v>
      </c>
      <c r="M66" s="542" t="s">
        <v>55</v>
      </c>
      <c r="N66" s="542" t="s">
        <v>56</v>
      </c>
    </row>
    <row r="67" spans="1:14" ht="14.4">
      <c r="A67" s="555"/>
      <c r="B67" s="542" t="s">
        <v>58</v>
      </c>
      <c r="C67" s="130">
        <v>44.5</v>
      </c>
      <c r="D67" s="546">
        <v>84.5</v>
      </c>
      <c r="E67" s="554">
        <v>60.35</v>
      </c>
      <c r="F67" s="546">
        <v>41</v>
      </c>
      <c r="G67" s="546">
        <v>93.95</v>
      </c>
      <c r="H67" s="546">
        <v>38.5</v>
      </c>
      <c r="I67" s="28">
        <v>35.299999999999997</v>
      </c>
      <c r="J67" s="28">
        <v>35.299999999999997</v>
      </c>
      <c r="K67" s="28">
        <v>34</v>
      </c>
      <c r="L67" s="28" t="s">
        <v>40</v>
      </c>
      <c r="M67" s="28" t="s">
        <v>40</v>
      </c>
      <c r="N67" s="28" t="s">
        <v>40</v>
      </c>
    </row>
    <row r="68" spans="1:14" ht="26.4">
      <c r="A68" s="555"/>
      <c r="B68" s="542" t="s">
        <v>93</v>
      </c>
      <c r="C68" s="130">
        <v>57991.11</v>
      </c>
      <c r="D68" s="133">
        <v>61033.55</v>
      </c>
      <c r="E68" s="546">
        <v>60747.31</v>
      </c>
      <c r="F68" s="546">
        <v>58991.519999999997</v>
      </c>
      <c r="G68" s="546">
        <v>63583.07</v>
      </c>
      <c r="H68" s="546">
        <v>57050.400000000001</v>
      </c>
      <c r="I68" s="28">
        <v>74014.55</v>
      </c>
      <c r="J68" s="28">
        <v>74254.62</v>
      </c>
      <c r="K68" s="28">
        <v>73909.39</v>
      </c>
      <c r="L68" s="28" t="s">
        <v>40</v>
      </c>
      <c r="M68" s="28" t="s">
        <v>40</v>
      </c>
      <c r="N68" s="28" t="s">
        <v>40</v>
      </c>
    </row>
    <row r="69" spans="1:14" ht="13.8">
      <c r="A69" s="555"/>
      <c r="B69" s="542" t="s">
        <v>313</v>
      </c>
      <c r="C69" s="829" t="s">
        <v>76</v>
      </c>
      <c r="D69" s="829"/>
      <c r="E69" s="829"/>
      <c r="F69" s="829"/>
      <c r="G69" s="829"/>
      <c r="H69" s="829"/>
      <c r="I69" s="829"/>
      <c r="J69" s="829"/>
      <c r="K69" s="829"/>
      <c r="L69" s="829"/>
      <c r="M69" s="829"/>
      <c r="N69" s="829"/>
    </row>
    <row r="70" spans="1:14">
      <c r="A70" s="555"/>
      <c r="B70" s="830" t="s">
        <v>325</v>
      </c>
      <c r="C70" s="830"/>
      <c r="D70" s="830"/>
      <c r="E70" s="830"/>
      <c r="F70" s="830"/>
      <c r="G70" s="830"/>
      <c r="H70" s="830"/>
      <c r="I70" s="830"/>
      <c r="J70" s="830"/>
      <c r="K70" s="830"/>
      <c r="L70" s="830"/>
      <c r="M70" s="830"/>
      <c r="N70" s="830"/>
    </row>
    <row r="71" spans="1:14" ht="13.8">
      <c r="A71" s="555"/>
      <c r="B71" s="832" t="s">
        <v>17</v>
      </c>
      <c r="C71" s="832"/>
      <c r="D71" s="832"/>
      <c r="E71" s="832"/>
      <c r="F71" s="832"/>
      <c r="G71" s="832"/>
      <c r="H71" s="832"/>
      <c r="I71" s="832"/>
      <c r="J71" s="832"/>
      <c r="K71" s="832"/>
      <c r="L71" s="832"/>
      <c r="M71" s="832"/>
      <c r="N71" s="832"/>
    </row>
    <row r="72" spans="1:14">
      <c r="A72" s="555"/>
      <c r="B72" s="810" t="s">
        <v>60</v>
      </c>
      <c r="C72" s="810"/>
      <c r="D72" s="810"/>
      <c r="E72" s="810"/>
      <c r="F72" s="810"/>
      <c r="G72" s="810"/>
      <c r="H72" s="810"/>
      <c r="I72" s="810"/>
      <c r="J72" s="810"/>
      <c r="K72" s="810"/>
      <c r="L72" s="810"/>
      <c r="M72" s="810"/>
      <c r="N72" s="810"/>
    </row>
    <row r="73" spans="1:14" s="1" customFormat="1">
      <c r="B73" s="853" t="s">
        <v>61</v>
      </c>
      <c r="C73" s="853"/>
      <c r="D73" s="853"/>
      <c r="E73" s="853"/>
      <c r="F73" s="853"/>
      <c r="G73" s="853"/>
      <c r="H73" s="853"/>
      <c r="I73" s="853"/>
      <c r="J73" s="853"/>
      <c r="K73" s="853"/>
      <c r="L73" s="853"/>
      <c r="M73" s="853"/>
      <c r="N73" s="853"/>
    </row>
    <row r="74" spans="1:14">
      <c r="A74" s="555"/>
      <c r="B74" s="831" t="s">
        <v>110</v>
      </c>
      <c r="C74" s="831"/>
      <c r="D74" s="831"/>
      <c r="E74" s="831"/>
      <c r="F74" s="831"/>
      <c r="G74" s="831"/>
      <c r="H74" s="831"/>
      <c r="I74" s="831"/>
      <c r="J74" s="831"/>
      <c r="K74" s="831"/>
      <c r="L74" s="831"/>
      <c r="M74" s="831"/>
      <c r="N74" s="831"/>
    </row>
    <row r="75" spans="1:14">
      <c r="A75" s="555"/>
      <c r="B75" s="831" t="s">
        <v>62</v>
      </c>
      <c r="C75" s="831"/>
      <c r="D75" s="831"/>
      <c r="E75" s="831"/>
      <c r="F75" s="831"/>
      <c r="G75" s="831"/>
      <c r="H75" s="831"/>
      <c r="I75" s="831"/>
      <c r="J75" s="831"/>
      <c r="K75" s="831"/>
      <c r="L75" s="831"/>
      <c r="M75" s="831"/>
      <c r="N75" s="831"/>
    </row>
    <row r="76" spans="1:14">
      <c r="A76" s="555"/>
      <c r="B76" s="30"/>
      <c r="C76" s="30"/>
      <c r="D76" s="30"/>
      <c r="E76" s="30"/>
      <c r="F76" s="30"/>
      <c r="G76" s="8"/>
      <c r="H76" s="8"/>
      <c r="I76" s="8"/>
      <c r="J76" s="8"/>
      <c r="K76" s="8"/>
      <c r="L76" s="8"/>
      <c r="M76" s="8"/>
      <c r="N76" s="8"/>
    </row>
    <row r="77" spans="1:14">
      <c r="A77" s="548">
        <v>13</v>
      </c>
      <c r="B77" s="796" t="s">
        <v>63</v>
      </c>
      <c r="C77" s="797"/>
      <c r="D77" s="797"/>
      <c r="E77" s="797"/>
      <c r="F77" s="797"/>
      <c r="G77" s="766"/>
      <c r="H77" s="6"/>
      <c r="I77" s="6"/>
      <c r="J77" s="6"/>
      <c r="K77" s="6"/>
      <c r="L77" s="6"/>
      <c r="M77" s="6"/>
      <c r="N77" s="6"/>
    </row>
    <row r="78" spans="1:14">
      <c r="A78" s="548"/>
      <c r="C78" s="553"/>
      <c r="D78" s="553"/>
      <c r="E78" s="553"/>
      <c r="F78" s="553"/>
      <c r="G78" s="553"/>
      <c r="H78" s="553"/>
      <c r="I78" s="553"/>
      <c r="J78" s="553"/>
      <c r="K78" s="553"/>
      <c r="L78" s="553"/>
      <c r="M78" s="553"/>
      <c r="N78" s="553"/>
    </row>
    <row r="79" spans="1:14" ht="26.4">
      <c r="A79" s="555"/>
      <c r="B79" s="539" t="s">
        <v>64</v>
      </c>
      <c r="C79" s="541" t="s">
        <v>65</v>
      </c>
      <c r="D79" s="541" t="s">
        <v>342</v>
      </c>
      <c r="E79" s="541" t="s">
        <v>94</v>
      </c>
      <c r="F79" s="541" t="s">
        <v>67</v>
      </c>
      <c r="G79" s="541" t="s">
        <v>81</v>
      </c>
      <c r="H79" s="8"/>
      <c r="I79" s="8"/>
      <c r="J79" s="8"/>
      <c r="K79" s="8"/>
      <c r="L79" s="8"/>
      <c r="M79" s="8"/>
      <c r="N79" s="8"/>
    </row>
    <row r="80" spans="1:14" ht="13.2" customHeight="1">
      <c r="A80" s="555"/>
      <c r="B80" s="773" t="s">
        <v>68</v>
      </c>
      <c r="C80" s="2" t="s">
        <v>238</v>
      </c>
      <c r="D80" s="39">
        <v>8.2799999999999994</v>
      </c>
      <c r="E80" s="40">
        <v>4.79</v>
      </c>
      <c r="F80" s="40">
        <v>-4.18</v>
      </c>
      <c r="G80" s="958" t="s">
        <v>459</v>
      </c>
      <c r="H80" s="32"/>
      <c r="I80" s="32"/>
      <c r="J80" s="32"/>
      <c r="K80" s="32" t="s">
        <v>119</v>
      </c>
      <c r="L80" s="32"/>
      <c r="M80" s="32"/>
      <c r="N80" s="32"/>
    </row>
    <row r="81" spans="1:14">
      <c r="A81" s="555"/>
      <c r="B81" s="773"/>
      <c r="C81" s="2" t="s">
        <v>126</v>
      </c>
      <c r="D81" s="544"/>
      <c r="E81" s="40"/>
      <c r="F81" s="40"/>
      <c r="G81" s="959"/>
      <c r="H81" s="32"/>
      <c r="I81" s="32"/>
      <c r="J81" s="32"/>
      <c r="K81" s="32"/>
      <c r="L81" s="32"/>
      <c r="M81" s="32"/>
      <c r="N81" s="32"/>
    </row>
    <row r="82" spans="1:14">
      <c r="A82" s="555"/>
      <c r="B82" s="773"/>
      <c r="C82" s="10" t="s">
        <v>239</v>
      </c>
      <c r="D82" s="544">
        <v>6.65</v>
      </c>
      <c r="E82" s="40">
        <v>9.94</v>
      </c>
      <c r="F82" s="40">
        <v>13.34</v>
      </c>
      <c r="G82" s="959"/>
      <c r="H82" s="32"/>
      <c r="I82" s="32"/>
      <c r="J82" s="32"/>
      <c r="K82" s="32"/>
      <c r="L82" s="32"/>
      <c r="M82" s="32"/>
      <c r="N82" s="32"/>
    </row>
    <row r="83" spans="1:14">
      <c r="A83" s="555"/>
      <c r="B83" s="773"/>
      <c r="C83" s="10" t="s">
        <v>240</v>
      </c>
      <c r="D83" s="544">
        <v>37.68</v>
      </c>
      <c r="E83" s="40">
        <v>25.62</v>
      </c>
      <c r="F83" s="40">
        <v>1.52</v>
      </c>
      <c r="G83" s="959"/>
      <c r="H83" s="32"/>
      <c r="I83" s="32"/>
      <c r="J83" s="32"/>
      <c r="K83" s="32"/>
      <c r="L83" s="32"/>
      <c r="M83" s="32"/>
      <c r="N83" s="32"/>
    </row>
    <row r="84" spans="1:14" ht="13.2" customHeight="1">
      <c r="A84" s="555"/>
      <c r="B84" s="773"/>
      <c r="C84" s="10" t="s">
        <v>241</v>
      </c>
      <c r="D84" s="544">
        <v>5.16</v>
      </c>
      <c r="E84" s="40">
        <v>3.64</v>
      </c>
      <c r="F84" s="40">
        <v>-7.6</v>
      </c>
      <c r="G84" s="959"/>
      <c r="H84" s="32"/>
      <c r="I84" s="32"/>
      <c r="J84" s="32"/>
      <c r="K84" s="32"/>
      <c r="L84" s="32"/>
      <c r="M84" s="32"/>
      <c r="N84" s="32"/>
    </row>
    <row r="85" spans="1:14">
      <c r="A85" s="555"/>
      <c r="B85" s="773"/>
      <c r="C85" s="2" t="s">
        <v>70</v>
      </c>
      <c r="D85" s="57">
        <f>(D84+D83+D82)/3</f>
        <v>16.496666666666666</v>
      </c>
      <c r="E85" s="43">
        <f>AVERAGE(E82:E84)</f>
        <v>13.066666666666668</v>
      </c>
      <c r="F85" s="43">
        <v>7.43</v>
      </c>
      <c r="G85" s="959"/>
      <c r="H85" s="32"/>
      <c r="I85" s="32"/>
      <c r="J85" s="32"/>
      <c r="K85" s="32"/>
      <c r="L85" s="32"/>
      <c r="M85" s="32"/>
      <c r="N85" s="32"/>
    </row>
    <row r="86" spans="1:14">
      <c r="A86" s="555"/>
      <c r="B86" s="773" t="s">
        <v>71</v>
      </c>
      <c r="C86" s="2" t="s">
        <v>238</v>
      </c>
      <c r="D86" s="45">
        <v>3.38</v>
      </c>
      <c r="E86" s="43">
        <f>F67/E80</f>
        <v>8.559498956158663</v>
      </c>
      <c r="F86" s="43">
        <v>0</v>
      </c>
      <c r="G86" s="959"/>
      <c r="H86" s="32"/>
      <c r="I86" s="32"/>
      <c r="J86" s="32"/>
      <c r="K86" s="32"/>
      <c r="L86" s="32"/>
      <c r="M86" s="32"/>
      <c r="N86" s="32"/>
    </row>
    <row r="87" spans="1:14">
      <c r="A87" s="555"/>
      <c r="B87" s="773"/>
      <c r="C87" s="2" t="s">
        <v>69</v>
      </c>
      <c r="D87" s="544"/>
      <c r="E87" s="40"/>
      <c r="F87" s="40"/>
      <c r="G87" s="959"/>
      <c r="H87" s="32"/>
      <c r="I87" s="32"/>
      <c r="J87" s="32"/>
      <c r="K87" s="32"/>
      <c r="L87" s="32"/>
      <c r="M87" s="32"/>
      <c r="N87" s="32"/>
    </row>
    <row r="88" spans="1:14" ht="13.2" customHeight="1">
      <c r="A88" s="555"/>
      <c r="B88" s="773"/>
      <c r="C88" s="10" t="s">
        <v>239</v>
      </c>
      <c r="D88" s="544">
        <v>35.19</v>
      </c>
      <c r="E88" s="43">
        <f>150.3/E82</f>
        <v>15.120724346076461</v>
      </c>
      <c r="F88" s="43">
        <f>238.15/13.34</f>
        <v>17.852323838080959</v>
      </c>
      <c r="G88" s="959"/>
      <c r="H88" s="32"/>
      <c r="I88" s="32"/>
      <c r="J88" s="32"/>
      <c r="K88" s="32"/>
      <c r="L88" s="32"/>
      <c r="M88" s="32"/>
      <c r="N88" s="32"/>
    </row>
    <row r="89" spans="1:14">
      <c r="A89" s="555"/>
      <c r="B89" s="773"/>
      <c r="C89" s="10" t="s">
        <v>240</v>
      </c>
      <c r="D89" s="544">
        <v>10.61</v>
      </c>
      <c r="E89" s="40">
        <v>13.88</v>
      </c>
      <c r="F89" s="249">
        <f>73.45/1.52</f>
        <v>48.32236842105263</v>
      </c>
      <c r="G89" s="959"/>
      <c r="H89" s="32"/>
      <c r="I89" s="32"/>
      <c r="J89" s="32"/>
      <c r="K89" s="32"/>
      <c r="L89" s="32"/>
      <c r="M89" s="32"/>
      <c r="N89" s="32"/>
    </row>
    <row r="90" spans="1:14">
      <c r="A90" s="555"/>
      <c r="B90" s="773"/>
      <c r="C90" s="10" t="s">
        <v>241</v>
      </c>
      <c r="D90" s="544">
        <v>99.3</v>
      </c>
      <c r="E90" s="43">
        <f>353.85/E84</f>
        <v>97.211538461538467</v>
      </c>
      <c r="F90" s="43">
        <v>0</v>
      </c>
      <c r="G90" s="959"/>
      <c r="H90" s="32"/>
      <c r="I90" s="32"/>
      <c r="J90" s="32"/>
      <c r="K90" s="32"/>
      <c r="L90" s="32"/>
      <c r="M90" s="32"/>
      <c r="N90" s="32"/>
    </row>
    <row r="91" spans="1:14">
      <c r="A91" s="555"/>
      <c r="B91" s="773"/>
      <c r="C91" s="2" t="s">
        <v>70</v>
      </c>
      <c r="D91" s="57">
        <f>(D90+D89+D88)/3</f>
        <v>48.366666666666667</v>
      </c>
      <c r="E91" s="43">
        <f>AVERAGE(E88:E90)</f>
        <v>42.070754269204976</v>
      </c>
      <c r="F91" s="43">
        <v>33.090000000000003</v>
      </c>
      <c r="G91" s="959"/>
      <c r="H91" s="32"/>
      <c r="I91" s="32"/>
      <c r="J91" s="32"/>
      <c r="K91" s="32"/>
      <c r="L91" s="32"/>
      <c r="M91" s="32"/>
      <c r="N91" s="32"/>
    </row>
    <row r="92" spans="1:14" ht="14.4" customHeight="1">
      <c r="A92" s="555"/>
      <c r="B92" s="773" t="s">
        <v>72</v>
      </c>
      <c r="C92" s="2" t="s">
        <v>238</v>
      </c>
      <c r="D92" s="51">
        <v>0.3881</v>
      </c>
      <c r="E92" s="44">
        <f>233.45/2679.01</f>
        <v>8.7140398878690253E-2</v>
      </c>
      <c r="F92" s="44">
        <f>-426.82/2252.19</f>
        <v>-0.18951331814811362</v>
      </c>
      <c r="G92" s="959"/>
      <c r="H92" s="32"/>
      <c r="I92" t="s">
        <v>119</v>
      </c>
    </row>
    <row r="93" spans="1:14">
      <c r="A93" s="555"/>
      <c r="B93" s="773"/>
      <c r="C93" s="2" t="s">
        <v>69</v>
      </c>
      <c r="D93" s="544"/>
      <c r="E93" s="40"/>
      <c r="F93" s="40"/>
      <c r="G93" s="959"/>
      <c r="H93" s="32"/>
      <c r="I93" s="32"/>
      <c r="J93" s="32"/>
      <c r="K93" s="32"/>
      <c r="L93" s="32"/>
      <c r="M93" s="32"/>
      <c r="N93" s="32"/>
    </row>
    <row r="94" spans="1:14">
      <c r="A94" s="555"/>
      <c r="B94" s="773"/>
      <c r="C94" s="10" t="s">
        <v>239</v>
      </c>
      <c r="D94" s="544">
        <v>0.1313</v>
      </c>
      <c r="E94" s="44">
        <f>2431.91/14858.43</f>
        <v>0.16367207033313746</v>
      </c>
      <c r="F94" s="44">
        <f>3264.73/18337.56</f>
        <v>0.17803513662668313</v>
      </c>
      <c r="G94" s="959"/>
      <c r="H94" s="32"/>
      <c r="I94" s="32"/>
      <c r="J94" s="32"/>
      <c r="K94" s="32"/>
      <c r="L94" s="32"/>
      <c r="M94" s="32"/>
      <c r="N94" s="32"/>
    </row>
    <row r="95" spans="1:14">
      <c r="A95" s="555"/>
      <c r="B95" s="773"/>
      <c r="C95" s="10" t="s">
        <v>240</v>
      </c>
      <c r="D95" s="544">
        <v>27.21</v>
      </c>
      <c r="E95" s="44">
        <f>65321/281422</f>
        <v>0.23211049598112443</v>
      </c>
      <c r="F95" s="44">
        <f>14000/261933</f>
        <v>5.3448782703973914E-2</v>
      </c>
      <c r="G95" s="959"/>
      <c r="H95" s="32"/>
      <c r="I95" s="32"/>
      <c r="J95" s="32"/>
      <c r="K95" s="32"/>
      <c r="L95" s="32"/>
      <c r="M95" s="32"/>
      <c r="N95" s="32"/>
    </row>
    <row r="96" spans="1:14" ht="13.2" customHeight="1">
      <c r="A96" s="555"/>
      <c r="B96" s="773"/>
      <c r="C96" s="10" t="s">
        <v>241</v>
      </c>
      <c r="D96" s="544">
        <v>5.85</v>
      </c>
      <c r="E96" s="44">
        <f>27.42/561.67</f>
        <v>4.8818701372692154E-2</v>
      </c>
      <c r="F96" s="44">
        <f>-52.07/504.24</f>
        <v>-0.10326431857845471</v>
      </c>
      <c r="G96" s="959"/>
      <c r="H96" s="32"/>
      <c r="I96" s="32"/>
      <c r="J96" s="32" t="s">
        <v>119</v>
      </c>
      <c r="K96" s="32"/>
      <c r="L96" s="32"/>
      <c r="M96" s="32"/>
      <c r="N96" s="32"/>
    </row>
    <row r="97" spans="1:14">
      <c r="A97" s="555"/>
      <c r="B97" s="773"/>
      <c r="C97" s="2" t="s">
        <v>70</v>
      </c>
      <c r="D97" s="84">
        <f>(D96+D95+D94)/3/100</f>
        <v>0.11063766666666668</v>
      </c>
      <c r="E97" s="49">
        <f>AVERAGE(E94:E96)</f>
        <v>0.14820042256231802</v>
      </c>
      <c r="F97" s="49">
        <v>0.1157</v>
      </c>
      <c r="G97" s="959"/>
      <c r="H97" s="32"/>
      <c r="I97" s="32"/>
      <c r="J97" s="32"/>
      <c r="K97" s="32"/>
      <c r="L97" s="32"/>
      <c r="M97" s="32"/>
      <c r="N97" s="32"/>
    </row>
    <row r="98" spans="1:14">
      <c r="A98" s="555"/>
      <c r="B98" s="773" t="s">
        <v>73</v>
      </c>
      <c r="C98" s="2" t="s">
        <v>238</v>
      </c>
      <c r="D98" s="39">
        <v>21.33</v>
      </c>
      <c r="E98" s="43">
        <f>2679.01/102</f>
        <v>26.264803921568628</v>
      </c>
      <c r="F98" s="43">
        <f>2252.19/102</f>
        <v>22.08029411764706</v>
      </c>
      <c r="G98" s="959"/>
      <c r="H98" s="32"/>
      <c r="I98" s="32"/>
      <c r="J98" s="32"/>
      <c r="K98" s="32"/>
      <c r="L98" s="32"/>
      <c r="M98" s="32"/>
      <c r="N98" s="32"/>
    </row>
    <row r="99" spans="1:14">
      <c r="A99" s="555"/>
      <c r="B99" s="773"/>
      <c r="C99" s="2" t="s">
        <v>69</v>
      </c>
      <c r="D99" s="544"/>
      <c r="E99" s="40"/>
      <c r="G99" s="959"/>
      <c r="H99" s="32"/>
      <c r="I99" s="32"/>
      <c r="J99" s="32"/>
      <c r="K99" s="32"/>
      <c r="L99" s="32"/>
      <c r="M99" s="32"/>
      <c r="N99" s="32"/>
    </row>
    <row r="100" spans="1:14" ht="13.2" customHeight="1">
      <c r="A100" s="555"/>
      <c r="B100" s="828"/>
      <c r="C100" s="10" t="s">
        <v>239</v>
      </c>
      <c r="D100" s="544">
        <v>50.64</v>
      </c>
      <c r="E100" s="43">
        <f>14858.43/244.76</f>
        <v>60.706120281091685</v>
      </c>
      <c r="F100" s="43">
        <f>18337.56/244.766</f>
        <v>74.918738713710241</v>
      </c>
      <c r="G100" s="959"/>
      <c r="H100" s="32"/>
      <c r="I100" s="32" t="s">
        <v>119</v>
      </c>
      <c r="J100" s="32"/>
      <c r="K100" s="32"/>
      <c r="L100" s="32"/>
      <c r="M100" s="32"/>
      <c r="N100" s="32"/>
    </row>
    <row r="101" spans="1:14">
      <c r="A101" s="555"/>
      <c r="B101" s="828"/>
      <c r="C101" s="10" t="s">
        <v>240</v>
      </c>
      <c r="D101" s="544">
        <v>144.30000000000001</v>
      </c>
      <c r="E101" s="43">
        <f>281422/2457</f>
        <v>114.53886853886854</v>
      </c>
      <c r="F101" s="43">
        <f>261933/9828</f>
        <v>26.6517094017094</v>
      </c>
      <c r="G101" s="959"/>
      <c r="H101" s="32"/>
      <c r="I101" s="32"/>
      <c r="J101" s="32"/>
      <c r="K101" s="32"/>
      <c r="L101" s="32"/>
      <c r="M101" s="32"/>
      <c r="N101" s="32"/>
    </row>
    <row r="102" spans="1:14">
      <c r="A102" s="555"/>
      <c r="B102" s="828"/>
      <c r="C102" s="10" t="s">
        <v>241</v>
      </c>
      <c r="D102" s="544">
        <v>82.18</v>
      </c>
      <c r="E102" s="43">
        <f>561.67/7.19</f>
        <v>78.118219749652283</v>
      </c>
      <c r="F102" s="43">
        <f>504.24/7.204</f>
        <v>69.994447529150477</v>
      </c>
      <c r="G102" s="959"/>
      <c r="H102" s="32"/>
      <c r="I102" s="32"/>
      <c r="J102" s="32"/>
      <c r="K102" s="32"/>
      <c r="L102" s="32"/>
      <c r="M102" s="32"/>
      <c r="N102" s="32"/>
    </row>
    <row r="103" spans="1:14">
      <c r="A103" s="555"/>
      <c r="B103" s="828"/>
      <c r="C103" s="2" t="s">
        <v>70</v>
      </c>
      <c r="D103" s="57">
        <f>(D102+D101+D100)/3</f>
        <v>92.373333333333335</v>
      </c>
      <c r="E103" s="43">
        <f>AVERAGE(E100:E102)</f>
        <v>84.454402856537499</v>
      </c>
      <c r="F103" s="43">
        <v>57.19</v>
      </c>
      <c r="G103" s="974"/>
      <c r="H103" s="32"/>
      <c r="I103" s="32"/>
      <c r="J103" s="32"/>
      <c r="K103" s="32"/>
      <c r="L103" s="32"/>
      <c r="M103" s="32"/>
      <c r="N103" s="32"/>
    </row>
    <row r="104" spans="1:14" s="1" customFormat="1">
      <c r="B104" s="777"/>
      <c r="C104" s="778"/>
      <c r="D104" s="778"/>
      <c r="E104" s="778"/>
      <c r="F104" s="778"/>
      <c r="G104" s="779"/>
    </row>
    <row r="105" spans="1:14">
      <c r="A105" s="555"/>
      <c r="B105" s="780" t="s">
        <v>242</v>
      </c>
      <c r="C105" s="781"/>
      <c r="D105" s="781"/>
      <c r="E105" s="781"/>
      <c r="F105" s="781"/>
      <c r="G105" s="782"/>
      <c r="H105" s="32"/>
      <c r="I105" s="32"/>
      <c r="J105" s="32"/>
      <c r="K105" s="32"/>
      <c r="L105" s="32"/>
      <c r="M105" s="32"/>
      <c r="N105" s="32"/>
    </row>
    <row r="106" spans="1:14">
      <c r="A106" s="555"/>
      <c r="B106" s="783" t="s">
        <v>78</v>
      </c>
      <c r="C106" s="784"/>
      <c r="D106" s="784"/>
      <c r="E106" s="784"/>
      <c r="F106" s="784"/>
      <c r="G106" s="785"/>
      <c r="H106" s="32"/>
      <c r="I106" s="32"/>
      <c r="J106" s="32"/>
      <c r="K106" s="32"/>
      <c r="L106" s="32"/>
      <c r="M106" s="32"/>
      <c r="N106" s="32"/>
    </row>
    <row r="107" spans="1:14">
      <c r="A107" s="555"/>
      <c r="B107" s="768"/>
      <c r="C107" s="769"/>
      <c r="D107" s="769"/>
      <c r="E107" s="769"/>
      <c r="F107" s="769"/>
      <c r="G107" s="770"/>
      <c r="H107" s="32"/>
      <c r="I107" s="32"/>
      <c r="J107" s="32"/>
      <c r="K107" s="32"/>
      <c r="L107" s="32"/>
      <c r="M107" s="32"/>
      <c r="N107" s="32"/>
    </row>
    <row r="108" spans="1:14">
      <c r="C108" s="786"/>
      <c r="D108" s="786"/>
      <c r="E108" s="786"/>
      <c r="F108" s="786"/>
      <c r="G108" s="786"/>
      <c r="H108" s="32"/>
      <c r="I108" s="32"/>
    </row>
    <row r="109" spans="1:14">
      <c r="A109" s="548">
        <v>14</v>
      </c>
      <c r="B109" s="36" t="s">
        <v>74</v>
      </c>
      <c r="C109" s="1007" t="s">
        <v>40</v>
      </c>
      <c r="D109" s="1008"/>
      <c r="E109" s="1008"/>
      <c r="F109" s="1008"/>
      <c r="G109" s="1009"/>
    </row>
    <row r="110" spans="1:14">
      <c r="A110" s="538"/>
      <c r="C110" s="42"/>
      <c r="D110" s="42"/>
      <c r="E110" s="42"/>
      <c r="F110" s="42"/>
      <c r="G110" s="42"/>
    </row>
    <row r="113" spans="2:8" ht="12.75" customHeight="1">
      <c r="B113" s="879" t="s">
        <v>243</v>
      </c>
      <c r="C113" s="880"/>
      <c r="D113" s="880"/>
      <c r="E113" s="880"/>
      <c r="F113" s="880"/>
      <c r="G113" s="880"/>
      <c r="H113" s="137"/>
    </row>
    <row r="115" spans="2:8" ht="25.5" customHeight="1">
      <c r="B115" s="933" t="s">
        <v>818</v>
      </c>
      <c r="C115" s="933"/>
      <c r="D115" s="933"/>
      <c r="E115" s="933"/>
      <c r="F115" s="933"/>
      <c r="G115" s="933"/>
    </row>
    <row r="117" spans="2:8">
      <c r="G117" s="111"/>
    </row>
    <row r="118" spans="2:8">
      <c r="D118" s="52"/>
      <c r="E118" s="52"/>
      <c r="G118" s="111"/>
    </row>
    <row r="119" spans="2:8">
      <c r="E119" s="52"/>
    </row>
  </sheetData>
  <mergeCells count="68">
    <mergeCell ref="C63:E63"/>
    <mergeCell ref="B72:N72"/>
    <mergeCell ref="B12:E12"/>
    <mergeCell ref="C14:E14"/>
    <mergeCell ref="B15:E15"/>
    <mergeCell ref="C35:E35"/>
    <mergeCell ref="C36:E36"/>
    <mergeCell ref="B70:N70"/>
    <mergeCell ref="I65:K65"/>
    <mergeCell ref="B32:E32"/>
    <mergeCell ref="B34:E34"/>
    <mergeCell ref="B40:E40"/>
    <mergeCell ref="C41:E41"/>
    <mergeCell ref="C42:E42"/>
    <mergeCell ref="C37:E37"/>
    <mergeCell ref="C43:E43"/>
    <mergeCell ref="C109:G109"/>
    <mergeCell ref="L65:N65"/>
    <mergeCell ref="B115:G115"/>
    <mergeCell ref="B113:G113"/>
    <mergeCell ref="B74:N74"/>
    <mergeCell ref="B75:N75"/>
    <mergeCell ref="B77:G77"/>
    <mergeCell ref="B80:B85"/>
    <mergeCell ref="G80:G103"/>
    <mergeCell ref="C108:G108"/>
    <mergeCell ref="B104:G104"/>
    <mergeCell ref="B105:G105"/>
    <mergeCell ref="B106:G106"/>
    <mergeCell ref="B86:B91"/>
    <mergeCell ref="B92:B97"/>
    <mergeCell ref="B98:B103"/>
    <mergeCell ref="B107:G107"/>
    <mergeCell ref="C52:E53"/>
    <mergeCell ref="B52:B53"/>
    <mergeCell ref="B73:N73"/>
    <mergeCell ref="C54:E54"/>
    <mergeCell ref="C55:E55"/>
    <mergeCell ref="B56:E56"/>
    <mergeCell ref="B57:E57"/>
    <mergeCell ref="C59:E59"/>
    <mergeCell ref="B65:B66"/>
    <mergeCell ref="C65:C66"/>
    <mergeCell ref="D65:D66"/>
    <mergeCell ref="B71:N71"/>
    <mergeCell ref="C69:N69"/>
    <mergeCell ref="E65:E66"/>
    <mergeCell ref="F65:H65"/>
    <mergeCell ref="B44:E44"/>
    <mergeCell ref="B46:E46"/>
    <mergeCell ref="B49:E49"/>
    <mergeCell ref="B51:E51"/>
    <mergeCell ref="C11:E11"/>
    <mergeCell ref="A1:B1"/>
    <mergeCell ref="C3:E3"/>
    <mergeCell ref="C5:E5"/>
    <mergeCell ref="B6:E6"/>
    <mergeCell ref="C8:E8"/>
    <mergeCell ref="B9:E9"/>
    <mergeCell ref="E28:E31"/>
    <mergeCell ref="B17:E17"/>
    <mergeCell ref="C18:E18"/>
    <mergeCell ref="C19:E19"/>
    <mergeCell ref="C20:E20"/>
    <mergeCell ref="C21:E21"/>
    <mergeCell ref="C22:E22"/>
    <mergeCell ref="B25:E25"/>
    <mergeCell ref="B26:E26"/>
  </mergeCells>
  <pageMargins left="0" right="0" top="0.42499999999999999" bottom="0.75" header="0.10625" footer="0.3"/>
  <pageSetup paperSize="5" scale="82" orientation="landscape" horizontalDpi="300" verticalDpi="300" r:id="rId1"/>
  <rowBreaks count="2" manualBreakCount="2">
    <brk id="45" max="16383" man="1"/>
    <brk id="7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view="pageBreakPreview" topLeftCell="A40" zoomScaleNormal="100" zoomScaleSheetLayoutView="100" zoomScalePageLayoutView="50" workbookViewId="0">
      <selection activeCell="B56" sqref="B56:E56"/>
    </sheetView>
  </sheetViews>
  <sheetFormatPr defaultColWidth="8.88671875" defaultRowHeight="13.2"/>
  <cols>
    <col min="1" max="1" width="8.88671875" style="5"/>
    <col min="2" max="2" width="40.88671875" style="5" customWidth="1"/>
    <col min="3" max="3" width="31.33203125" style="5" customWidth="1"/>
    <col min="4" max="4" width="19.33203125" style="5" customWidth="1"/>
    <col min="5" max="5" width="22.33203125" style="5" customWidth="1"/>
    <col min="6" max="6" width="11.33203125" style="5" customWidth="1"/>
    <col min="7" max="7" width="12.6640625" style="5" customWidth="1"/>
    <col min="8" max="16384" width="8.88671875" style="5"/>
  </cols>
  <sheetData>
    <row r="1" spans="1:8">
      <c r="A1" s="804" t="s">
        <v>0</v>
      </c>
      <c r="B1" s="804"/>
      <c r="D1" s="1"/>
    </row>
    <row r="3" spans="1:8" ht="16.5" customHeight="1">
      <c r="A3" s="221" t="s">
        <v>1</v>
      </c>
      <c r="B3" s="2" t="s">
        <v>2</v>
      </c>
      <c r="C3" s="933" t="s">
        <v>244</v>
      </c>
      <c r="D3" s="933"/>
      <c r="E3" s="933"/>
    </row>
    <row r="4" spans="1:8">
      <c r="C4" s="209"/>
      <c r="D4" s="222"/>
      <c r="E4" s="209"/>
    </row>
    <row r="5" spans="1:8">
      <c r="A5" s="19">
        <v>1</v>
      </c>
      <c r="B5" s="2" t="s">
        <v>3</v>
      </c>
      <c r="C5" s="807" t="s">
        <v>121</v>
      </c>
      <c r="D5" s="807"/>
      <c r="E5" s="807"/>
    </row>
    <row r="6" spans="1:8">
      <c r="A6" s="213"/>
      <c r="B6" s="810" t="s">
        <v>5</v>
      </c>
      <c r="C6" s="810"/>
      <c r="D6" s="810"/>
      <c r="E6" s="810"/>
    </row>
    <row r="7" spans="1:8">
      <c r="A7" s="213"/>
      <c r="B7" s="6"/>
      <c r="D7" s="222"/>
    </row>
    <row r="8" spans="1:8">
      <c r="A8" s="213">
        <v>2</v>
      </c>
      <c r="B8" s="2" t="s">
        <v>6</v>
      </c>
      <c r="C8" s="807" t="s">
        <v>245</v>
      </c>
      <c r="D8" s="807"/>
      <c r="E8" s="807"/>
    </row>
    <row r="9" spans="1:8">
      <c r="A9" s="213"/>
      <c r="B9" s="810" t="s">
        <v>5</v>
      </c>
      <c r="C9" s="810"/>
      <c r="D9" s="810"/>
      <c r="E9" s="810"/>
    </row>
    <row r="10" spans="1:8">
      <c r="A10" s="213"/>
      <c r="B10" s="6"/>
      <c r="D10" s="222"/>
    </row>
    <row r="11" spans="1:8" ht="26.4">
      <c r="A11" s="213">
        <v>3</v>
      </c>
      <c r="B11" s="2" t="s">
        <v>7</v>
      </c>
      <c r="C11" s="805" t="s">
        <v>332</v>
      </c>
      <c r="D11" s="805"/>
      <c r="E11" s="805"/>
    </row>
    <row r="12" spans="1:8">
      <c r="A12" s="213"/>
      <c r="B12" s="810" t="s">
        <v>5</v>
      </c>
      <c r="C12" s="810"/>
      <c r="D12" s="810"/>
      <c r="E12" s="810"/>
    </row>
    <row r="13" spans="1:8">
      <c r="A13" s="213"/>
      <c r="B13" s="6"/>
      <c r="D13" s="222"/>
    </row>
    <row r="14" spans="1:8">
      <c r="A14" s="213">
        <v>4</v>
      </c>
      <c r="B14" s="2" t="s">
        <v>9</v>
      </c>
      <c r="C14" s="807" t="s">
        <v>246</v>
      </c>
      <c r="D14" s="807"/>
      <c r="E14" s="807"/>
    </row>
    <row r="15" spans="1:8" ht="13.5" customHeight="1">
      <c r="A15" s="213"/>
      <c r="B15" s="810" t="s">
        <v>10</v>
      </c>
      <c r="C15" s="810"/>
      <c r="D15" s="810"/>
      <c r="E15" s="810"/>
    </row>
    <row r="16" spans="1:8">
      <c r="A16" s="213"/>
      <c r="D16" s="222"/>
      <c r="H16" s="5" t="s">
        <v>119</v>
      </c>
    </row>
    <row r="17" spans="1:14">
      <c r="A17" s="213">
        <v>5</v>
      </c>
      <c r="B17" s="767" t="s">
        <v>308</v>
      </c>
      <c r="C17" s="800"/>
      <c r="D17" s="800"/>
      <c r="E17" s="800"/>
      <c r="F17" s="6"/>
      <c r="G17" s="6" t="s">
        <v>119</v>
      </c>
      <c r="H17" s="6"/>
      <c r="I17" s="6"/>
      <c r="J17" s="8"/>
      <c r="K17" s="8"/>
      <c r="L17" s="8"/>
      <c r="M17" s="8"/>
      <c r="N17" s="8"/>
    </row>
    <row r="18" spans="1:14">
      <c r="A18" s="213"/>
      <c r="B18" s="207" t="s">
        <v>12</v>
      </c>
      <c r="C18" s="835" t="s">
        <v>113</v>
      </c>
      <c r="D18" s="835"/>
      <c r="E18" s="835"/>
      <c r="F18" s="220"/>
      <c r="G18" s="8"/>
      <c r="H18" s="8"/>
      <c r="I18" s="8"/>
      <c r="J18" s="8"/>
      <c r="K18" s="8"/>
      <c r="L18" s="8"/>
      <c r="M18" s="8"/>
      <c r="N18" s="8"/>
    </row>
    <row r="19" spans="1:14" ht="26.4">
      <c r="A19" s="213"/>
      <c r="B19" s="207" t="s">
        <v>306</v>
      </c>
      <c r="C19" s="835" t="s">
        <v>113</v>
      </c>
      <c r="D19" s="835"/>
      <c r="E19" s="835"/>
      <c r="F19" s="220"/>
      <c r="G19" s="8"/>
      <c r="I19" s="8"/>
      <c r="J19" s="8"/>
      <c r="K19" s="8"/>
      <c r="L19" s="8"/>
      <c r="M19" s="8"/>
      <c r="N19" s="8"/>
    </row>
    <row r="20" spans="1:14">
      <c r="A20" s="213"/>
      <c r="B20" s="207" t="s">
        <v>116</v>
      </c>
      <c r="C20" s="835" t="s">
        <v>113</v>
      </c>
      <c r="D20" s="835"/>
      <c r="E20" s="835"/>
      <c r="F20" s="220"/>
      <c r="G20" s="8"/>
      <c r="H20" s="8"/>
      <c r="I20" s="8"/>
      <c r="J20" s="8"/>
      <c r="K20" s="8"/>
      <c r="L20" s="8"/>
      <c r="M20" s="8"/>
      <c r="N20" s="8"/>
    </row>
    <row r="21" spans="1:14">
      <c r="A21" s="213"/>
      <c r="B21" s="9" t="s">
        <v>15</v>
      </c>
      <c r="C21" s="835" t="s">
        <v>113</v>
      </c>
      <c r="D21" s="835"/>
      <c r="E21" s="835"/>
      <c r="F21" s="220"/>
      <c r="G21" s="8"/>
      <c r="H21" s="8"/>
      <c r="I21" s="8"/>
      <c r="J21" s="8"/>
      <c r="K21" s="8"/>
      <c r="L21" s="8"/>
      <c r="M21" s="8"/>
      <c r="N21" s="8"/>
    </row>
    <row r="22" spans="1:14">
      <c r="A22" s="213"/>
      <c r="B22" s="201" t="s">
        <v>16</v>
      </c>
      <c r="C22" s="762" t="s">
        <v>89</v>
      </c>
      <c r="D22" s="762"/>
      <c r="E22" s="762"/>
      <c r="F22" s="220"/>
      <c r="G22" s="8" t="s">
        <v>119</v>
      </c>
      <c r="H22" s="8"/>
      <c r="I22" s="8"/>
      <c r="J22" s="8"/>
      <c r="K22" s="8"/>
      <c r="L22" s="8"/>
      <c r="M22" s="8"/>
      <c r="N22" s="8"/>
    </row>
    <row r="23" spans="1:14">
      <c r="A23" s="213"/>
      <c r="C23" s="8"/>
      <c r="D23" s="8"/>
      <c r="E23" s="8"/>
      <c r="F23" s="220"/>
      <c r="G23" s="8"/>
      <c r="H23" s="8"/>
      <c r="I23" s="8"/>
      <c r="J23" s="8"/>
      <c r="K23" s="8"/>
      <c r="L23" s="8"/>
      <c r="M23" s="8"/>
      <c r="N23" s="8"/>
    </row>
    <row r="24" spans="1:14">
      <c r="A24" s="213"/>
      <c r="B24" s="220"/>
      <c r="C24" s="220"/>
      <c r="D24" s="220"/>
      <c r="E24" s="220"/>
      <c r="F24" s="220"/>
      <c r="G24" s="8"/>
      <c r="H24" s="8"/>
      <c r="I24" s="8"/>
      <c r="J24" s="8"/>
      <c r="K24" s="8"/>
      <c r="L24" s="8"/>
      <c r="M24" s="8"/>
      <c r="N24" s="8"/>
    </row>
    <row r="25" spans="1:14">
      <c r="A25" s="213">
        <v>6</v>
      </c>
      <c r="B25" s="767" t="s">
        <v>312</v>
      </c>
      <c r="C25" s="767"/>
      <c r="D25" s="767"/>
      <c r="E25" s="767"/>
      <c r="F25" s="6"/>
      <c r="G25" s="6"/>
      <c r="H25" s="8"/>
      <c r="I25" s="6"/>
      <c r="J25" s="6"/>
    </row>
    <row r="26" spans="1:14">
      <c r="A26" s="213"/>
      <c r="B26" s="812" t="s">
        <v>19</v>
      </c>
      <c r="C26" s="813"/>
      <c r="D26" s="813"/>
      <c r="E26" s="842"/>
      <c r="F26" s="220"/>
    </row>
    <row r="27" spans="1:14">
      <c r="A27" s="213"/>
      <c r="B27" s="201" t="s">
        <v>20</v>
      </c>
      <c r="C27" s="206" t="s">
        <v>97</v>
      </c>
      <c r="D27" s="206" t="s">
        <v>98</v>
      </c>
      <c r="E27" s="206" t="s">
        <v>22</v>
      </c>
      <c r="F27" s="220"/>
    </row>
    <row r="28" spans="1:14" ht="13.2" customHeight="1">
      <c r="A28" s="213"/>
      <c r="B28" s="203" t="s">
        <v>23</v>
      </c>
      <c r="C28" s="10">
        <v>317.77999999999997</v>
      </c>
      <c r="D28" s="10">
        <v>323.52</v>
      </c>
      <c r="E28" s="967" t="s">
        <v>91</v>
      </c>
      <c r="F28" s="220"/>
    </row>
    <row r="29" spans="1:14">
      <c r="A29" s="213"/>
      <c r="B29" s="203" t="s">
        <v>24</v>
      </c>
      <c r="C29" s="10">
        <v>28.89</v>
      </c>
      <c r="D29" s="10">
        <v>27.55</v>
      </c>
      <c r="E29" s="968"/>
      <c r="F29" s="220"/>
    </row>
    <row r="30" spans="1:14">
      <c r="A30" s="213"/>
      <c r="B30" s="203" t="s">
        <v>25</v>
      </c>
      <c r="C30" s="10">
        <v>276.16000000000003</v>
      </c>
      <c r="D30" s="10">
        <v>276.16000000000003</v>
      </c>
      <c r="E30" s="968"/>
      <c r="F30" s="220"/>
    </row>
    <row r="31" spans="1:14">
      <c r="A31" s="213"/>
      <c r="B31" s="203" t="s">
        <v>26</v>
      </c>
      <c r="C31" s="10">
        <v>241.88</v>
      </c>
      <c r="D31" s="250">
        <v>269.43</v>
      </c>
      <c r="E31" s="969"/>
      <c r="F31" s="220"/>
    </row>
    <row r="32" spans="1:14">
      <c r="A32" s="213"/>
      <c r="B32" s="768" t="s">
        <v>122</v>
      </c>
      <c r="C32" s="769"/>
      <c r="D32" s="769"/>
      <c r="E32" s="770"/>
      <c r="F32" s="220"/>
    </row>
    <row r="33" spans="1:10">
      <c r="A33" s="213"/>
      <c r="B33" s="8"/>
      <c r="C33" s="220"/>
      <c r="D33" s="220"/>
      <c r="E33" s="220"/>
      <c r="F33" s="220"/>
    </row>
    <row r="34" spans="1:10">
      <c r="A34" s="213">
        <v>7</v>
      </c>
      <c r="B34" s="767" t="s">
        <v>27</v>
      </c>
      <c r="C34" s="767"/>
      <c r="D34" s="767"/>
      <c r="E34" s="767"/>
      <c r="F34" s="6"/>
      <c r="G34" s="6"/>
      <c r="H34" s="6"/>
      <c r="I34" s="6"/>
      <c r="J34" s="6"/>
    </row>
    <row r="35" spans="1:10">
      <c r="A35" s="213"/>
      <c r="B35" s="201" t="s">
        <v>28</v>
      </c>
      <c r="C35" s="762" t="s">
        <v>29</v>
      </c>
      <c r="D35" s="762"/>
      <c r="E35" s="762"/>
      <c r="F35" s="8"/>
    </row>
    <row r="36" spans="1:10">
      <c r="A36" s="213"/>
      <c r="B36" s="201" t="s">
        <v>30</v>
      </c>
      <c r="C36" s="762" t="s">
        <v>29</v>
      </c>
      <c r="D36" s="762"/>
      <c r="E36" s="762"/>
      <c r="F36" s="8"/>
    </row>
    <row r="37" spans="1:10">
      <c r="A37" s="213"/>
      <c r="B37" s="201" t="s">
        <v>31</v>
      </c>
      <c r="C37" s="762" t="s">
        <v>89</v>
      </c>
      <c r="D37" s="762"/>
      <c r="E37" s="762"/>
      <c r="F37" s="8"/>
      <c r="I37" s="5" t="s">
        <v>119</v>
      </c>
    </row>
    <row r="38" spans="1:10">
      <c r="A38" s="213"/>
      <c r="C38" s="8"/>
      <c r="D38" s="8"/>
      <c r="E38" s="8"/>
      <c r="F38" s="8"/>
    </row>
    <row r="39" spans="1:10">
      <c r="A39" s="213"/>
      <c r="B39" s="220"/>
      <c r="C39" s="8"/>
      <c r="D39" s="8"/>
      <c r="E39" s="8"/>
      <c r="F39" s="8"/>
    </row>
    <row r="40" spans="1:10">
      <c r="A40" s="213">
        <v>8</v>
      </c>
      <c r="B40" s="767" t="s">
        <v>310</v>
      </c>
      <c r="C40" s="767"/>
      <c r="D40" s="767"/>
      <c r="E40" s="767"/>
      <c r="F40" s="6"/>
      <c r="G40" s="6"/>
      <c r="H40" s="6"/>
      <c r="I40" s="6"/>
      <c r="J40" s="6"/>
    </row>
    <row r="41" spans="1:10">
      <c r="A41" s="213"/>
      <c r="B41" s="201" t="s">
        <v>33</v>
      </c>
      <c r="C41" s="762" t="s">
        <v>123</v>
      </c>
      <c r="D41" s="762"/>
      <c r="E41" s="762"/>
      <c r="F41" s="8"/>
    </row>
    <row r="42" spans="1:10" ht="15">
      <c r="A42" s="213"/>
      <c r="B42" s="201" t="s">
        <v>30</v>
      </c>
      <c r="C42" s="762" t="s">
        <v>123</v>
      </c>
      <c r="D42" s="762"/>
      <c r="E42" s="762"/>
      <c r="F42" s="82"/>
      <c r="I42" s="82"/>
    </row>
    <row r="43" spans="1:10">
      <c r="A43" s="213"/>
      <c r="B43" s="201" t="s">
        <v>31</v>
      </c>
      <c r="C43" s="762" t="s">
        <v>89</v>
      </c>
      <c r="D43" s="762"/>
      <c r="E43" s="762"/>
      <c r="F43" s="8"/>
      <c r="G43" s="5" t="s">
        <v>119</v>
      </c>
      <c r="I43" s="5" t="s">
        <v>119</v>
      </c>
    </row>
    <row r="44" spans="1:10">
      <c r="A44" s="213"/>
      <c r="B44" s="768" t="s">
        <v>269</v>
      </c>
      <c r="C44" s="769"/>
      <c r="D44" s="769"/>
      <c r="E44" s="770"/>
      <c r="F44" s="8"/>
    </row>
    <row r="45" spans="1:10">
      <c r="A45" s="221"/>
      <c r="D45" s="209"/>
      <c r="E45" s="8"/>
    </row>
    <row r="46" spans="1:10">
      <c r="A46" s="11">
        <v>9</v>
      </c>
      <c r="B46" s="766" t="s">
        <v>311</v>
      </c>
      <c r="C46" s="767"/>
      <c r="D46" s="767"/>
      <c r="E46" s="767"/>
      <c r="F46" s="12"/>
      <c r="G46" s="6"/>
      <c r="H46" s="6"/>
      <c r="I46" s="6"/>
    </row>
    <row r="47" spans="1:10" ht="26.4">
      <c r="A47" s="11"/>
      <c r="B47" s="205" t="s">
        <v>36</v>
      </c>
      <c r="C47" s="216" t="s">
        <v>37</v>
      </c>
      <c r="D47" s="214" t="s">
        <v>38</v>
      </c>
      <c r="E47" s="216" t="s">
        <v>92</v>
      </c>
    </row>
    <row r="48" spans="1:10" ht="105.6">
      <c r="A48" s="13"/>
      <c r="B48" s="212" t="s">
        <v>871</v>
      </c>
      <c r="C48" s="212" t="s">
        <v>248</v>
      </c>
      <c r="D48" s="231" t="s">
        <v>88</v>
      </c>
      <c r="E48" s="217" t="s">
        <v>88</v>
      </c>
    </row>
    <row r="49" spans="1:14" ht="24.6" customHeight="1">
      <c r="A49" s="14"/>
      <c r="B49" s="839" t="s">
        <v>971</v>
      </c>
      <c r="C49" s="840"/>
      <c r="D49" s="840"/>
      <c r="E49" s="841"/>
      <c r="F49" s="220"/>
      <c r="G49" s="220"/>
      <c r="H49" s="220"/>
    </row>
    <row r="50" spans="1:14">
      <c r="A50" s="15"/>
      <c r="B50" s="37"/>
      <c r="C50" s="209"/>
      <c r="D50" s="209"/>
      <c r="E50" s="209"/>
      <c r="F50" s="220"/>
      <c r="G50" s="220"/>
      <c r="H50" s="220"/>
      <c r="I50" s="220"/>
    </row>
    <row r="51" spans="1:14">
      <c r="A51" s="11">
        <v>10</v>
      </c>
      <c r="B51" s="766" t="s">
        <v>311</v>
      </c>
      <c r="C51" s="767"/>
      <c r="D51" s="767"/>
      <c r="E51" s="767"/>
      <c r="F51" s="220"/>
      <c r="G51" s="220" t="s">
        <v>119</v>
      </c>
      <c r="H51" s="220"/>
    </row>
    <row r="52" spans="1:14">
      <c r="A52" s="13"/>
      <c r="B52" s="929" t="s">
        <v>41</v>
      </c>
      <c r="C52" s="1001" t="s">
        <v>249</v>
      </c>
      <c r="D52" s="1002"/>
      <c r="E52" s="1003"/>
      <c r="K52" s="1"/>
    </row>
    <row r="53" spans="1:14" ht="48" customHeight="1">
      <c r="A53" s="13"/>
      <c r="B53" s="930"/>
      <c r="C53" s="1004"/>
      <c r="D53" s="1005"/>
      <c r="E53" s="1006"/>
      <c r="K53" s="1"/>
    </row>
    <row r="54" spans="1:14">
      <c r="A54" s="11"/>
      <c r="B54" s="16" t="s">
        <v>42</v>
      </c>
      <c r="C54" s="1010" t="s">
        <v>88</v>
      </c>
      <c r="D54" s="1010"/>
      <c r="E54" s="1010"/>
    </row>
    <row r="55" spans="1:14">
      <c r="A55" s="13"/>
      <c r="B55" s="16" t="s">
        <v>43</v>
      </c>
      <c r="C55" s="875" t="s">
        <v>44</v>
      </c>
      <c r="D55" s="876"/>
      <c r="E55" s="877"/>
      <c r="K55" s="17"/>
    </row>
    <row r="56" spans="1:14" ht="13.2" customHeight="1">
      <c r="A56" s="13"/>
      <c r="B56" s="839" t="s">
        <v>971</v>
      </c>
      <c r="C56" s="840"/>
      <c r="D56" s="840"/>
      <c r="E56" s="841"/>
      <c r="K56" s="17"/>
    </row>
    <row r="57" spans="1:14" s="38" customFormat="1">
      <c r="A57" s="18" t="s">
        <v>45</v>
      </c>
      <c r="B57" s="858" t="s">
        <v>46</v>
      </c>
      <c r="C57" s="858"/>
      <c r="D57" s="858"/>
      <c r="E57" s="858"/>
      <c r="G57" s="138"/>
    </row>
    <row r="58" spans="1:14">
      <c r="A58" s="23"/>
      <c r="B58" s="24"/>
      <c r="C58" s="25"/>
      <c r="D58" s="25"/>
      <c r="E58" s="25"/>
      <c r="F58" s="25"/>
      <c r="G58" s="111"/>
    </row>
    <row r="59" spans="1:14">
      <c r="A59" s="213">
        <v>11</v>
      </c>
      <c r="B59" s="2" t="s">
        <v>47</v>
      </c>
      <c r="C59" s="799" t="s">
        <v>266</v>
      </c>
      <c r="D59" s="799"/>
      <c r="E59" s="799"/>
      <c r="F59" s="6"/>
      <c r="G59" s="128"/>
      <c r="H59" s="26"/>
      <c r="I59" s="6"/>
      <c r="J59" s="6"/>
    </row>
    <row r="60" spans="1:14">
      <c r="A60" s="213"/>
      <c r="B60" s="220"/>
      <c r="C60" s="220"/>
      <c r="D60" s="220"/>
      <c r="E60" s="220"/>
      <c r="F60" s="220"/>
      <c r="G60" s="55"/>
      <c r="H60" s="27"/>
      <c r="I60" s="27"/>
      <c r="J60" s="220"/>
    </row>
    <row r="61" spans="1:14">
      <c r="A61" s="213">
        <v>12</v>
      </c>
      <c r="B61" s="6" t="s">
        <v>48</v>
      </c>
      <c r="C61" s="6"/>
      <c r="D61" s="6"/>
      <c r="E61" s="26"/>
      <c r="F61" s="26"/>
      <c r="G61" s="128"/>
      <c r="H61" s="6"/>
      <c r="I61" s="6" t="s">
        <v>119</v>
      </c>
      <c r="J61" s="6"/>
      <c r="K61" s="6"/>
      <c r="L61" s="6"/>
      <c r="M61" s="6"/>
      <c r="N61" s="6"/>
    </row>
    <row r="62" spans="1:14">
      <c r="A62" s="213"/>
      <c r="B62" s="6"/>
      <c r="C62" s="6"/>
      <c r="D62" s="6"/>
      <c r="E62" s="26"/>
      <c r="F62" s="26"/>
      <c r="G62" s="26"/>
      <c r="H62" s="6"/>
      <c r="I62" s="6"/>
      <c r="J62" s="6"/>
      <c r="K62" s="6"/>
      <c r="L62" s="6"/>
      <c r="M62" s="6"/>
      <c r="N62" s="6"/>
    </row>
    <row r="63" spans="1:14">
      <c r="A63" s="213"/>
      <c r="B63" s="201" t="s">
        <v>49</v>
      </c>
      <c r="C63" s="203" t="s">
        <v>127</v>
      </c>
      <c r="D63" s="220"/>
      <c r="E63" s="220"/>
      <c r="F63" s="27"/>
      <c r="G63" s="27"/>
      <c r="H63" s="220"/>
      <c r="I63" s="220"/>
      <c r="J63" s="220"/>
      <c r="K63" s="220"/>
      <c r="L63" s="220"/>
      <c r="M63" s="220"/>
      <c r="N63" s="220"/>
    </row>
    <row r="64" spans="1:14">
      <c r="A64" s="213"/>
      <c r="B64" s="220"/>
      <c r="C64" s="220"/>
      <c r="D64" s="55"/>
      <c r="E64" s="55"/>
      <c r="F64" s="220"/>
      <c r="G64" s="220"/>
      <c r="H64" s="220"/>
      <c r="I64" s="220"/>
      <c r="J64" s="220"/>
      <c r="K64" s="220"/>
      <c r="L64" s="220"/>
      <c r="M64" s="220"/>
      <c r="N64" s="220"/>
    </row>
    <row r="65" spans="1:14">
      <c r="A65" s="213"/>
      <c r="B65" s="767" t="s">
        <v>50</v>
      </c>
      <c r="C65" s="800" t="s">
        <v>250</v>
      </c>
      <c r="D65" s="800" t="s">
        <v>100</v>
      </c>
      <c r="E65" s="802" t="s">
        <v>96</v>
      </c>
      <c r="F65" s="790" t="s">
        <v>117</v>
      </c>
      <c r="G65" s="791"/>
      <c r="H65" s="792"/>
      <c r="I65" s="771" t="s">
        <v>52</v>
      </c>
      <c r="J65" s="771"/>
      <c r="K65" s="771"/>
      <c r="L65" s="771" t="s">
        <v>53</v>
      </c>
      <c r="M65" s="771"/>
      <c r="N65" s="771"/>
    </row>
    <row r="66" spans="1:14" ht="39.6">
      <c r="A66" s="221"/>
      <c r="B66" s="767"/>
      <c r="C66" s="801"/>
      <c r="D66" s="801"/>
      <c r="E66" s="803"/>
      <c r="F66" s="201" t="s">
        <v>54</v>
      </c>
      <c r="G66" s="201" t="s">
        <v>55</v>
      </c>
      <c r="H66" s="201" t="s">
        <v>56</v>
      </c>
      <c r="I66" s="201" t="s">
        <v>57</v>
      </c>
      <c r="J66" s="201" t="s">
        <v>55</v>
      </c>
      <c r="K66" s="201" t="s">
        <v>56</v>
      </c>
      <c r="L66" s="201" t="s">
        <v>57</v>
      </c>
      <c r="M66" s="201" t="s">
        <v>55</v>
      </c>
      <c r="N66" s="201" t="s">
        <v>56</v>
      </c>
    </row>
    <row r="67" spans="1:14">
      <c r="A67" s="221"/>
      <c r="B67" s="201" t="s">
        <v>58</v>
      </c>
      <c r="C67" s="130">
        <v>68.25</v>
      </c>
      <c r="D67" s="210">
        <v>57.7</v>
      </c>
      <c r="E67" s="210">
        <v>55</v>
      </c>
      <c r="F67" s="210">
        <v>40.25</v>
      </c>
      <c r="G67" s="210">
        <v>71.650000000000006</v>
      </c>
      <c r="H67" s="210">
        <v>38.5</v>
      </c>
      <c r="I67" s="28">
        <v>37.51</v>
      </c>
      <c r="J67" s="28">
        <v>38</v>
      </c>
      <c r="K67" s="28">
        <v>37.5</v>
      </c>
      <c r="L67" s="28" t="s">
        <v>40</v>
      </c>
      <c r="M67" s="28" t="s">
        <v>40</v>
      </c>
      <c r="N67" s="28" t="s">
        <v>40</v>
      </c>
    </row>
    <row r="68" spans="1:14" ht="26.4">
      <c r="A68" s="221"/>
      <c r="B68" s="201" t="s">
        <v>93</v>
      </c>
      <c r="C68" s="130">
        <v>57625.91</v>
      </c>
      <c r="D68" s="130" t="s">
        <v>251</v>
      </c>
      <c r="E68" s="210">
        <v>60747.31</v>
      </c>
      <c r="F68" s="210">
        <v>58991.519999999997</v>
      </c>
      <c r="G68" s="210">
        <v>63583.07</v>
      </c>
      <c r="H68" s="210">
        <v>57055.75</v>
      </c>
      <c r="I68" s="28">
        <v>74014.55</v>
      </c>
      <c r="J68" s="28">
        <v>74254.62</v>
      </c>
      <c r="K68" s="28">
        <v>73909.39</v>
      </c>
      <c r="L68" s="28" t="s">
        <v>40</v>
      </c>
      <c r="M68" s="28" t="s">
        <v>40</v>
      </c>
      <c r="N68" s="28" t="s">
        <v>40</v>
      </c>
    </row>
    <row r="69" spans="1:14" ht="13.8">
      <c r="A69" s="221"/>
      <c r="B69" s="201" t="s">
        <v>313</v>
      </c>
      <c r="C69" s="829" t="s">
        <v>76</v>
      </c>
      <c r="D69" s="829"/>
      <c r="E69" s="829"/>
      <c r="F69" s="829"/>
      <c r="G69" s="829"/>
      <c r="H69" s="829"/>
      <c r="I69" s="829"/>
      <c r="J69" s="829"/>
      <c r="K69" s="829"/>
      <c r="L69" s="829"/>
      <c r="M69" s="829"/>
      <c r="N69" s="829"/>
    </row>
    <row r="70" spans="1:14">
      <c r="A70" s="221"/>
      <c r="B70" s="830" t="s">
        <v>326</v>
      </c>
      <c r="C70" s="830"/>
      <c r="D70" s="830"/>
      <c r="E70" s="830"/>
      <c r="F70" s="830"/>
      <c r="G70" s="830"/>
      <c r="H70" s="830"/>
      <c r="I70" s="830"/>
      <c r="J70" s="830"/>
      <c r="K70" s="830"/>
      <c r="L70" s="830"/>
      <c r="M70" s="830"/>
      <c r="N70" s="830"/>
    </row>
    <row r="71" spans="1:14" ht="13.8">
      <c r="A71" s="221"/>
      <c r="B71" s="832" t="s">
        <v>17</v>
      </c>
      <c r="C71" s="832"/>
      <c r="D71" s="832"/>
      <c r="E71" s="832"/>
      <c r="F71" s="832"/>
      <c r="G71" s="832"/>
      <c r="H71" s="832"/>
      <c r="I71" s="832"/>
      <c r="J71" s="832"/>
      <c r="K71" s="832"/>
      <c r="L71" s="832"/>
      <c r="M71" s="832"/>
      <c r="N71" s="832"/>
    </row>
    <row r="72" spans="1:14">
      <c r="A72" s="221"/>
      <c r="B72" s="810" t="s">
        <v>60</v>
      </c>
      <c r="C72" s="810"/>
      <c r="D72" s="810"/>
      <c r="E72" s="810"/>
      <c r="F72" s="810"/>
      <c r="G72" s="810"/>
      <c r="H72" s="810"/>
      <c r="I72" s="810"/>
      <c r="J72" s="810"/>
      <c r="K72" s="810"/>
      <c r="L72" s="810"/>
      <c r="M72" s="810"/>
      <c r="N72" s="810"/>
    </row>
    <row r="73" spans="1:14" s="1" customFormat="1">
      <c r="B73" s="853" t="s">
        <v>61</v>
      </c>
      <c r="C73" s="853"/>
      <c r="D73" s="853"/>
      <c r="E73" s="853"/>
      <c r="F73" s="853"/>
      <c r="G73" s="853"/>
      <c r="H73" s="853"/>
      <c r="I73" s="853"/>
      <c r="J73" s="853"/>
      <c r="K73" s="853"/>
      <c r="L73" s="853"/>
      <c r="M73" s="853"/>
      <c r="N73" s="853"/>
    </row>
    <row r="74" spans="1:14">
      <c r="A74" s="221"/>
      <c r="B74" s="831" t="s">
        <v>110</v>
      </c>
      <c r="C74" s="831"/>
      <c r="D74" s="831"/>
      <c r="E74" s="831"/>
      <c r="F74" s="831"/>
      <c r="G74" s="831"/>
      <c r="H74" s="831"/>
      <c r="I74" s="831"/>
      <c r="J74" s="831"/>
      <c r="K74" s="831"/>
      <c r="L74" s="831"/>
      <c r="M74" s="831"/>
      <c r="N74" s="831"/>
    </row>
    <row r="75" spans="1:14">
      <c r="A75" s="221"/>
      <c r="B75" s="831" t="s">
        <v>62</v>
      </c>
      <c r="C75" s="831"/>
      <c r="D75" s="831"/>
      <c r="E75" s="831"/>
      <c r="F75" s="831"/>
      <c r="G75" s="831"/>
      <c r="H75" s="831"/>
      <c r="I75" s="831"/>
      <c r="J75" s="831"/>
      <c r="K75" s="831"/>
      <c r="L75" s="831"/>
      <c r="M75" s="831"/>
      <c r="N75" s="831"/>
    </row>
    <row r="76" spans="1:14">
      <c r="A76" s="221"/>
      <c r="B76" s="30"/>
      <c r="C76" s="30"/>
      <c r="D76" s="30"/>
      <c r="E76" s="30"/>
      <c r="F76" s="30"/>
      <c r="G76" s="8"/>
      <c r="H76" s="8"/>
      <c r="I76" s="8"/>
      <c r="J76" s="8"/>
      <c r="K76" s="8"/>
      <c r="L76" s="8"/>
      <c r="M76" s="8"/>
      <c r="N76" s="8"/>
    </row>
    <row r="77" spans="1:14">
      <c r="A77" s="213">
        <v>13</v>
      </c>
      <c r="B77" s="796" t="s">
        <v>63</v>
      </c>
      <c r="C77" s="797"/>
      <c r="D77" s="797"/>
      <c r="E77" s="797"/>
      <c r="F77" s="797"/>
      <c r="G77" s="766"/>
      <c r="H77" s="6"/>
      <c r="I77" s="6"/>
      <c r="J77" s="6"/>
      <c r="K77" s="6"/>
      <c r="L77" s="6"/>
      <c r="M77" s="6"/>
      <c r="N77" s="6"/>
    </row>
    <row r="78" spans="1:14">
      <c r="A78" s="213"/>
      <c r="C78" s="220"/>
      <c r="D78" s="220"/>
      <c r="E78" s="220"/>
      <c r="F78" s="220"/>
      <c r="G78" s="220"/>
      <c r="H78" s="220"/>
      <c r="I78" s="220"/>
      <c r="J78" s="220"/>
      <c r="K78" s="220"/>
      <c r="L78" s="220"/>
      <c r="M78" s="220"/>
      <c r="N78" s="220"/>
    </row>
    <row r="79" spans="1:14" ht="26.4">
      <c r="A79" s="221"/>
      <c r="B79" s="204" t="s">
        <v>64</v>
      </c>
      <c r="C79" s="206" t="s">
        <v>65</v>
      </c>
      <c r="D79" s="206" t="s">
        <v>342</v>
      </c>
      <c r="E79" s="206" t="s">
        <v>94</v>
      </c>
      <c r="F79" s="206" t="s">
        <v>67</v>
      </c>
      <c r="G79" s="206" t="s">
        <v>81</v>
      </c>
      <c r="H79" s="8"/>
      <c r="I79" s="8"/>
      <c r="J79" s="8"/>
      <c r="K79" s="8"/>
      <c r="L79" s="8"/>
      <c r="M79" s="8"/>
      <c r="N79" s="8"/>
    </row>
    <row r="80" spans="1:14" ht="13.2" customHeight="1">
      <c r="A80" s="221"/>
      <c r="B80" s="773" t="s">
        <v>68</v>
      </c>
      <c r="C80" s="2" t="s">
        <v>252</v>
      </c>
      <c r="D80" s="39">
        <v>0.69</v>
      </c>
      <c r="E80" s="31">
        <v>1.21</v>
      </c>
      <c r="F80" s="249">
        <v>1</v>
      </c>
      <c r="G80" s="958" t="s">
        <v>95</v>
      </c>
      <c r="H80" s="32"/>
      <c r="I80" s="32"/>
      <c r="J80" s="32"/>
      <c r="K80" s="32"/>
      <c r="L80" s="32"/>
      <c r="M80" s="32"/>
      <c r="N80" s="32"/>
    </row>
    <row r="81" spans="1:14">
      <c r="A81" s="221"/>
      <c r="B81" s="773"/>
      <c r="C81" s="2" t="s">
        <v>253</v>
      </c>
      <c r="D81" s="202" t="s">
        <v>304</v>
      </c>
      <c r="E81" s="202" t="s">
        <v>304</v>
      </c>
      <c r="F81" s="202" t="s">
        <v>304</v>
      </c>
      <c r="G81" s="959"/>
      <c r="H81" s="32"/>
      <c r="I81" s="32"/>
      <c r="J81" s="32"/>
      <c r="K81" s="32"/>
      <c r="L81" s="32"/>
      <c r="M81" s="32"/>
      <c r="N81" s="32"/>
    </row>
    <row r="82" spans="1:14">
      <c r="A82" s="221"/>
      <c r="B82" s="773"/>
      <c r="C82" s="2" t="s">
        <v>70</v>
      </c>
      <c r="D82" s="57">
        <v>0</v>
      </c>
      <c r="E82" s="57">
        <v>0</v>
      </c>
      <c r="F82" s="57">
        <v>0</v>
      </c>
      <c r="G82" s="959"/>
      <c r="H82" s="32"/>
      <c r="I82" s="32"/>
      <c r="J82" s="32"/>
      <c r="K82" s="32"/>
      <c r="L82" s="32"/>
      <c r="M82" s="32"/>
      <c r="N82" s="32"/>
    </row>
    <row r="83" spans="1:14">
      <c r="A83" s="221"/>
      <c r="B83" s="773" t="s">
        <v>71</v>
      </c>
      <c r="C83" s="2" t="s">
        <v>252</v>
      </c>
      <c r="D83" s="45">
        <v>57.97</v>
      </c>
      <c r="E83" s="33">
        <f>F67/E80</f>
        <v>33.264462809917354</v>
      </c>
      <c r="F83" s="33">
        <f>37.51/1</f>
        <v>37.51</v>
      </c>
      <c r="G83" s="959"/>
      <c r="H83" s="32"/>
      <c r="I83" s="32"/>
      <c r="J83" s="32"/>
      <c r="K83" s="32"/>
      <c r="L83" s="32"/>
      <c r="M83" s="32"/>
      <c r="N83" s="32"/>
    </row>
    <row r="84" spans="1:14">
      <c r="A84" s="221"/>
      <c r="B84" s="773"/>
      <c r="C84" s="2" t="s">
        <v>82</v>
      </c>
      <c r="D84" s="202" t="s">
        <v>304</v>
      </c>
      <c r="E84" s="202" t="s">
        <v>304</v>
      </c>
      <c r="F84" s="202" t="s">
        <v>304</v>
      </c>
      <c r="G84" s="959"/>
      <c r="H84" s="32"/>
      <c r="I84" s="32"/>
      <c r="J84" s="32"/>
      <c r="K84" s="32"/>
      <c r="L84" s="32"/>
      <c r="M84" s="32"/>
      <c r="N84" s="32"/>
    </row>
    <row r="85" spans="1:14">
      <c r="A85" s="221"/>
      <c r="B85" s="773"/>
      <c r="C85" s="2" t="s">
        <v>70</v>
      </c>
      <c r="D85" s="57">
        <v>0</v>
      </c>
      <c r="E85" s="57">
        <v>0</v>
      </c>
      <c r="F85" s="57">
        <v>0</v>
      </c>
      <c r="G85" s="959"/>
      <c r="H85" s="32"/>
      <c r="I85" s="32"/>
      <c r="J85" s="32"/>
      <c r="K85" s="32"/>
      <c r="L85" s="32"/>
      <c r="M85" s="32"/>
      <c r="N85" s="32"/>
    </row>
    <row r="86" spans="1:14" ht="14.4">
      <c r="A86" s="221"/>
      <c r="B86" s="773" t="s">
        <v>72</v>
      </c>
      <c r="C86" s="2" t="s">
        <v>252</v>
      </c>
      <c r="D86" s="51">
        <v>6.0499999999999998E-2</v>
      </c>
      <c r="E86" s="34">
        <f>28.89/518.04</f>
        <v>5.5767894371091038E-2</v>
      </c>
      <c r="F86" s="34">
        <f>27.55/545.59</f>
        <v>5.0495793544603089E-2</v>
      </c>
      <c r="G86" s="959"/>
      <c r="H86" s="32"/>
      <c r="I86" t="s">
        <v>119</v>
      </c>
    </row>
    <row r="87" spans="1:14">
      <c r="A87" s="221"/>
      <c r="B87" s="773"/>
      <c r="C87" s="2" t="s">
        <v>82</v>
      </c>
      <c r="D87" s="202" t="s">
        <v>304</v>
      </c>
      <c r="E87" s="202" t="s">
        <v>304</v>
      </c>
      <c r="F87" s="202" t="s">
        <v>304</v>
      </c>
      <c r="G87" s="959"/>
      <c r="H87" s="32"/>
      <c r="I87" s="32"/>
      <c r="J87" s="32"/>
      <c r="K87" s="32"/>
      <c r="L87" s="32"/>
      <c r="M87" s="32"/>
      <c r="N87" s="32"/>
    </row>
    <row r="88" spans="1:14">
      <c r="A88" s="221"/>
      <c r="B88" s="773"/>
      <c r="C88" s="2" t="s">
        <v>70</v>
      </c>
      <c r="D88" s="57">
        <v>0</v>
      </c>
      <c r="E88" s="57">
        <v>0</v>
      </c>
      <c r="F88" s="57">
        <v>0</v>
      </c>
      <c r="G88" s="959"/>
      <c r="H88" s="32"/>
      <c r="I88" s="32"/>
      <c r="J88" s="32"/>
      <c r="K88" s="32"/>
      <c r="L88" s="32"/>
      <c r="M88" s="32"/>
      <c r="N88" s="32"/>
    </row>
    <row r="89" spans="1:14">
      <c r="A89" s="221"/>
      <c r="B89" s="773" t="s">
        <v>73</v>
      </c>
      <c r="C89" s="2" t="s">
        <v>252</v>
      </c>
      <c r="D89" s="39">
        <v>11.34</v>
      </c>
      <c r="E89" s="33">
        <f>518.04/27.61</f>
        <v>18.76276711336472</v>
      </c>
      <c r="F89" s="33">
        <f>545.59/27.616</f>
        <v>19.756300695249131</v>
      </c>
      <c r="G89" s="959"/>
      <c r="H89" s="32"/>
      <c r="I89" s="32"/>
      <c r="J89" s="32"/>
      <c r="K89" s="32"/>
      <c r="L89" s="32"/>
      <c r="M89" s="32"/>
      <c r="N89" s="32"/>
    </row>
    <row r="90" spans="1:14">
      <c r="A90" s="221"/>
      <c r="B90" s="773"/>
      <c r="C90" s="2" t="s">
        <v>82</v>
      </c>
      <c r="D90" s="202" t="s">
        <v>304</v>
      </c>
      <c r="E90" s="202" t="s">
        <v>304</v>
      </c>
      <c r="F90" s="202" t="s">
        <v>304</v>
      </c>
      <c r="G90" s="959"/>
      <c r="H90" s="32"/>
      <c r="I90" s="32"/>
      <c r="J90" s="32"/>
      <c r="K90" s="32"/>
      <c r="L90" s="32"/>
      <c r="M90" s="32"/>
      <c r="N90" s="32"/>
    </row>
    <row r="91" spans="1:14">
      <c r="A91" s="221"/>
      <c r="B91" s="828"/>
      <c r="C91" s="2" t="s">
        <v>70</v>
      </c>
      <c r="D91" s="57">
        <v>0</v>
      </c>
      <c r="E91" s="57">
        <v>0</v>
      </c>
      <c r="F91" s="57">
        <v>0</v>
      </c>
      <c r="G91" s="959"/>
      <c r="H91" s="32"/>
      <c r="I91" s="32"/>
      <c r="J91" s="32"/>
      <c r="K91" s="32"/>
      <c r="L91" s="32"/>
      <c r="M91" s="32"/>
      <c r="N91" s="32"/>
    </row>
    <row r="92" spans="1:14" s="1" customFormat="1">
      <c r="B92" s="777"/>
      <c r="C92" s="778"/>
      <c r="D92" s="778"/>
      <c r="E92" s="778"/>
      <c r="F92" s="778"/>
      <c r="G92" s="779"/>
    </row>
    <row r="93" spans="1:14" ht="31.2" customHeight="1">
      <c r="A93" s="221"/>
      <c r="B93" s="780" t="s">
        <v>872</v>
      </c>
      <c r="C93" s="781"/>
      <c r="D93" s="781"/>
      <c r="E93" s="781"/>
      <c r="F93" s="781"/>
      <c r="G93" s="782"/>
      <c r="H93" s="32"/>
      <c r="I93" s="32" t="s">
        <v>119</v>
      </c>
      <c r="J93" s="32"/>
      <c r="K93" s="32"/>
      <c r="L93" s="32"/>
      <c r="M93" s="32"/>
      <c r="N93" s="32"/>
    </row>
    <row r="94" spans="1:14">
      <c r="A94" s="221"/>
      <c r="B94" s="780" t="s">
        <v>254</v>
      </c>
      <c r="C94" s="781"/>
      <c r="D94" s="781"/>
      <c r="E94" s="781"/>
      <c r="F94" s="781"/>
      <c r="G94" s="782"/>
      <c r="H94" s="32"/>
      <c r="I94" s="32"/>
      <c r="J94" s="32"/>
      <c r="K94" s="32"/>
      <c r="L94" s="32"/>
      <c r="M94" s="32"/>
      <c r="N94" s="32"/>
    </row>
    <row r="95" spans="1:14">
      <c r="A95" s="221"/>
      <c r="B95" s="768"/>
      <c r="C95" s="769"/>
      <c r="D95" s="769"/>
      <c r="E95" s="769"/>
      <c r="F95" s="769"/>
      <c r="G95" s="770"/>
      <c r="H95" s="32"/>
      <c r="I95" s="32"/>
      <c r="J95" s="32"/>
      <c r="K95" s="32"/>
      <c r="L95" s="32"/>
      <c r="M95" s="32"/>
      <c r="N95" s="32"/>
    </row>
    <row r="96" spans="1:14">
      <c r="C96" s="786"/>
      <c r="D96" s="786"/>
      <c r="E96" s="786"/>
      <c r="F96" s="786"/>
      <c r="G96" s="786"/>
      <c r="H96" s="32"/>
      <c r="I96" s="32"/>
    </row>
    <row r="97" spans="1:7">
      <c r="A97" s="213">
        <v>14</v>
      </c>
      <c r="B97" s="36" t="s">
        <v>74</v>
      </c>
      <c r="C97" s="1007" t="s">
        <v>40</v>
      </c>
      <c r="D97" s="1008"/>
      <c r="E97" s="1008"/>
      <c r="F97" s="1008"/>
      <c r="G97" s="1009"/>
    </row>
    <row r="98" spans="1:7">
      <c r="C98" s="42"/>
      <c r="D98" s="42"/>
      <c r="E98" s="42"/>
      <c r="F98" s="42"/>
      <c r="G98" s="42"/>
    </row>
    <row r="100" spans="1:7" ht="12.75" customHeight="1">
      <c r="B100" s="843" t="s">
        <v>255</v>
      </c>
      <c r="C100" s="843"/>
      <c r="D100" s="843"/>
      <c r="E100" s="843"/>
      <c r="F100" s="843"/>
      <c r="G100" s="843"/>
    </row>
    <row r="102" spans="1:7" ht="25.5" customHeight="1">
      <c r="B102" s="807" t="s">
        <v>864</v>
      </c>
      <c r="C102" s="807"/>
      <c r="D102" s="807"/>
      <c r="E102" s="807"/>
      <c r="F102" s="807"/>
      <c r="G102" s="807"/>
    </row>
    <row r="104" spans="1:7">
      <c r="C104" s="111"/>
      <c r="D104" s="111"/>
      <c r="G104" s="111"/>
    </row>
    <row r="105" spans="1:7">
      <c r="D105" s="52"/>
      <c r="E105" s="52"/>
      <c r="G105" s="111"/>
    </row>
    <row r="106" spans="1:7">
      <c r="E106" s="52"/>
    </row>
  </sheetData>
  <mergeCells count="67">
    <mergeCell ref="C96:G96"/>
    <mergeCell ref="B102:G102"/>
    <mergeCell ref="B100:G100"/>
    <mergeCell ref="B12:E12"/>
    <mergeCell ref="C14:E14"/>
    <mergeCell ref="B15:E15"/>
    <mergeCell ref="C35:E35"/>
    <mergeCell ref="C36:E36"/>
    <mergeCell ref="B70:N70"/>
    <mergeCell ref="C69:N69"/>
    <mergeCell ref="B93:G93"/>
    <mergeCell ref="B94:G94"/>
    <mergeCell ref="B95:G95"/>
    <mergeCell ref="B71:N71"/>
    <mergeCell ref="B72:N72"/>
    <mergeCell ref="B92:G92"/>
    <mergeCell ref="B75:N75"/>
    <mergeCell ref="B77:G77"/>
    <mergeCell ref="B80:B82"/>
    <mergeCell ref="G80:G91"/>
    <mergeCell ref="B83:B85"/>
    <mergeCell ref="B86:B88"/>
    <mergeCell ref="B89:B91"/>
    <mergeCell ref="C37:E37"/>
    <mergeCell ref="C97:G97"/>
    <mergeCell ref="B73:N73"/>
    <mergeCell ref="C54:E54"/>
    <mergeCell ref="C55:E55"/>
    <mergeCell ref="B56:E56"/>
    <mergeCell ref="B57:E57"/>
    <mergeCell ref="C59:E59"/>
    <mergeCell ref="B65:B66"/>
    <mergeCell ref="C65:C66"/>
    <mergeCell ref="D65:D66"/>
    <mergeCell ref="E65:E66"/>
    <mergeCell ref="F65:H65"/>
    <mergeCell ref="I65:K65"/>
    <mergeCell ref="L65:N65"/>
    <mergeCell ref="B74:N74"/>
    <mergeCell ref="C43:E43"/>
    <mergeCell ref="B44:E44"/>
    <mergeCell ref="B46:E46"/>
    <mergeCell ref="B49:E49"/>
    <mergeCell ref="B51:E51"/>
    <mergeCell ref="B52:B53"/>
    <mergeCell ref="E28:E31"/>
    <mergeCell ref="B17:E17"/>
    <mergeCell ref="C18:E18"/>
    <mergeCell ref="C19:E19"/>
    <mergeCell ref="C20:E20"/>
    <mergeCell ref="C21:E21"/>
    <mergeCell ref="C22:E22"/>
    <mergeCell ref="B25:E25"/>
    <mergeCell ref="B26:E26"/>
    <mergeCell ref="C52:E53"/>
    <mergeCell ref="B32:E32"/>
    <mergeCell ref="B34:E34"/>
    <mergeCell ref="B40:E40"/>
    <mergeCell ref="C41:E41"/>
    <mergeCell ref="C42:E42"/>
    <mergeCell ref="C11:E11"/>
    <mergeCell ref="A1:B1"/>
    <mergeCell ref="C3:E3"/>
    <mergeCell ref="C5:E5"/>
    <mergeCell ref="B6:E6"/>
    <mergeCell ref="C8:E8"/>
    <mergeCell ref="B9:E9"/>
  </mergeCells>
  <pageMargins left="0" right="0" top="0.42499999999999999" bottom="0.75" header="0.10625" footer="0.3"/>
  <pageSetup paperSize="5" scale="71" orientation="landscape" horizontalDpi="300" verticalDpi="300" r:id="rId1"/>
  <rowBreaks count="1" manualBreakCount="1">
    <brk id="5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view="pageBreakPreview" topLeftCell="A88" zoomScaleNormal="100" zoomScaleSheetLayoutView="100" zoomScalePageLayoutView="50" workbookViewId="0">
      <selection activeCell="C19" sqref="C19:E19"/>
    </sheetView>
  </sheetViews>
  <sheetFormatPr defaultColWidth="8.88671875" defaultRowHeight="13.2"/>
  <cols>
    <col min="1" max="1" width="8.88671875" style="5"/>
    <col min="2" max="2" width="40.88671875" style="5" customWidth="1"/>
    <col min="3" max="3" width="29.33203125" style="5" customWidth="1"/>
    <col min="4" max="4" width="32.6640625" style="5" customWidth="1"/>
    <col min="5" max="5" width="22.33203125" style="5" customWidth="1"/>
    <col min="6" max="6" width="11.33203125" style="5" customWidth="1"/>
    <col min="7" max="7" width="12.6640625" style="5" customWidth="1"/>
    <col min="8" max="8" width="10.109375" style="5" bestFit="1" customWidth="1"/>
    <col min="9" max="16384" width="8.88671875" style="5"/>
  </cols>
  <sheetData>
    <row r="1" spans="1:5">
      <c r="A1" s="804" t="s">
        <v>0</v>
      </c>
      <c r="B1" s="804"/>
      <c r="D1" s="1"/>
    </row>
    <row r="3" spans="1:5" ht="16.5" customHeight="1">
      <c r="A3" s="221" t="s">
        <v>1</v>
      </c>
      <c r="B3" s="2" t="s">
        <v>2</v>
      </c>
      <c r="C3" s="933" t="s">
        <v>256</v>
      </c>
      <c r="D3" s="933"/>
      <c r="E3" s="933"/>
    </row>
    <row r="4" spans="1:5">
      <c r="C4" s="209"/>
      <c r="D4" s="222"/>
      <c r="E4" s="209"/>
    </row>
    <row r="5" spans="1:5">
      <c r="A5" s="19">
        <v>1</v>
      </c>
      <c r="B5" s="2" t="s">
        <v>3</v>
      </c>
      <c r="C5" s="807" t="s">
        <v>257</v>
      </c>
      <c r="D5" s="807"/>
      <c r="E5" s="807"/>
    </row>
    <row r="6" spans="1:5">
      <c r="A6" s="213"/>
      <c r="B6" s="810" t="s">
        <v>5</v>
      </c>
      <c r="C6" s="810"/>
      <c r="D6" s="810"/>
      <c r="E6" s="810"/>
    </row>
    <row r="7" spans="1:5">
      <c r="A7" s="213"/>
      <c r="B7" s="6"/>
      <c r="D7" s="222"/>
    </row>
    <row r="8" spans="1:5">
      <c r="A8" s="213">
        <v>2</v>
      </c>
      <c r="B8" s="2" t="s">
        <v>6</v>
      </c>
      <c r="C8" s="807" t="s">
        <v>1272</v>
      </c>
      <c r="D8" s="807"/>
      <c r="E8" s="807"/>
    </row>
    <row r="9" spans="1:5">
      <c r="A9" s="213"/>
      <c r="B9" s="810" t="s">
        <v>5</v>
      </c>
      <c r="C9" s="810"/>
      <c r="D9" s="810"/>
      <c r="E9" s="810"/>
    </row>
    <row r="10" spans="1:5">
      <c r="A10" s="213"/>
      <c r="B10" s="6"/>
      <c r="D10" s="222"/>
    </row>
    <row r="11" spans="1:5" ht="26.4">
      <c r="A11" s="213">
        <v>3</v>
      </c>
      <c r="B11" s="2" t="s">
        <v>7</v>
      </c>
      <c r="C11" s="805" t="s">
        <v>332</v>
      </c>
      <c r="D11" s="805"/>
      <c r="E11" s="805"/>
    </row>
    <row r="12" spans="1:5">
      <c r="A12" s="213"/>
      <c r="B12" s="810" t="s">
        <v>5</v>
      </c>
      <c r="C12" s="810"/>
      <c r="D12" s="810"/>
      <c r="E12" s="810"/>
    </row>
    <row r="13" spans="1:5">
      <c r="A13" s="213"/>
      <c r="B13" s="6"/>
      <c r="D13" s="222"/>
    </row>
    <row r="14" spans="1:5">
      <c r="A14" s="213">
        <v>4</v>
      </c>
      <c r="B14" s="2" t="s">
        <v>9</v>
      </c>
      <c r="C14" s="807" t="s">
        <v>258</v>
      </c>
      <c r="D14" s="807"/>
      <c r="E14" s="807"/>
    </row>
    <row r="15" spans="1:5" ht="13.5" customHeight="1">
      <c r="A15" s="213"/>
      <c r="B15" s="810" t="s">
        <v>10</v>
      </c>
      <c r="C15" s="810"/>
      <c r="D15" s="810"/>
      <c r="E15" s="810"/>
    </row>
    <row r="16" spans="1:5">
      <c r="A16" s="213"/>
      <c r="D16" s="222"/>
    </row>
    <row r="17" spans="1:14">
      <c r="A17" s="213">
        <v>5</v>
      </c>
      <c r="B17" s="1011" t="s">
        <v>308</v>
      </c>
      <c r="C17" s="1012"/>
      <c r="D17" s="1012"/>
      <c r="E17" s="1012"/>
      <c r="F17" s="6"/>
      <c r="G17" s="6" t="s">
        <v>119</v>
      </c>
      <c r="H17" s="6"/>
      <c r="I17" s="6"/>
      <c r="J17" s="8"/>
      <c r="K17" s="8"/>
      <c r="L17" s="8"/>
      <c r="M17" s="8"/>
      <c r="N17" s="8"/>
    </row>
    <row r="18" spans="1:14">
      <c r="A18" s="213"/>
      <c r="B18" s="237" t="s">
        <v>12</v>
      </c>
      <c r="C18" s="1013" t="s">
        <v>113</v>
      </c>
      <c r="D18" s="1013"/>
      <c r="E18" s="1013"/>
      <c r="F18" s="220"/>
      <c r="G18" s="8"/>
      <c r="H18" s="8"/>
      <c r="I18" s="8"/>
      <c r="J18" s="8"/>
      <c r="K18" s="8"/>
      <c r="L18" s="8"/>
      <c r="M18" s="8"/>
      <c r="N18" s="8"/>
    </row>
    <row r="19" spans="1:14" ht="26.4">
      <c r="A19" s="213"/>
      <c r="B19" s="237" t="s">
        <v>306</v>
      </c>
      <c r="C19" s="1013" t="s">
        <v>113</v>
      </c>
      <c r="D19" s="1013"/>
      <c r="E19" s="1013"/>
      <c r="F19" s="220"/>
      <c r="G19" s="8"/>
      <c r="I19" s="8"/>
      <c r="J19" s="8"/>
      <c r="K19" s="8"/>
      <c r="L19" s="8"/>
      <c r="M19" s="8"/>
      <c r="N19" s="8"/>
    </row>
    <row r="20" spans="1:14" ht="12.75" customHeight="1">
      <c r="A20" s="213"/>
      <c r="B20" s="237" t="s">
        <v>116</v>
      </c>
      <c r="C20" s="1013" t="s">
        <v>113</v>
      </c>
      <c r="D20" s="1013"/>
      <c r="E20" s="1013"/>
      <c r="F20" s="220"/>
      <c r="G20" s="8"/>
      <c r="H20" s="8"/>
      <c r="I20" s="8"/>
      <c r="J20" s="8"/>
      <c r="K20" s="8"/>
      <c r="L20" s="8"/>
      <c r="M20" s="8"/>
      <c r="N20" s="8"/>
    </row>
    <row r="21" spans="1:14" ht="12.75" customHeight="1">
      <c r="A21" s="213"/>
      <c r="B21" s="238" t="s">
        <v>15</v>
      </c>
      <c r="C21" s="1013" t="s">
        <v>113</v>
      </c>
      <c r="D21" s="1013"/>
      <c r="E21" s="1013"/>
      <c r="F21" s="220"/>
      <c r="G21" s="8"/>
      <c r="H21" s="8"/>
      <c r="I21" s="8"/>
      <c r="J21" s="8"/>
      <c r="K21" s="8"/>
      <c r="L21" s="8"/>
      <c r="M21" s="8"/>
      <c r="N21" s="8"/>
    </row>
    <row r="22" spans="1:14">
      <c r="A22" s="213"/>
      <c r="B22" s="239" t="s">
        <v>16</v>
      </c>
      <c r="C22" s="1014" t="s">
        <v>459</v>
      </c>
      <c r="D22" s="1014"/>
      <c r="E22" s="1014"/>
      <c r="F22" s="220"/>
      <c r="G22" s="8"/>
      <c r="H22" s="8"/>
      <c r="I22" s="8"/>
      <c r="J22" s="8"/>
      <c r="K22" s="8"/>
      <c r="L22" s="8"/>
      <c r="M22" s="8"/>
      <c r="N22" s="8"/>
    </row>
    <row r="23" spans="1:14">
      <c r="A23" s="213"/>
      <c r="C23" s="8"/>
      <c r="D23" s="8"/>
      <c r="E23" s="8"/>
      <c r="F23" s="220"/>
      <c r="G23" s="8"/>
      <c r="H23" s="8"/>
      <c r="I23" s="8"/>
      <c r="J23" s="8"/>
      <c r="K23" s="8"/>
      <c r="L23" s="8"/>
      <c r="M23" s="8"/>
      <c r="N23" s="8"/>
    </row>
    <row r="24" spans="1:14">
      <c r="A24" s="213"/>
      <c r="B24" s="220"/>
      <c r="C24" s="220"/>
      <c r="D24" s="220"/>
      <c r="E24" s="220"/>
      <c r="F24" s="220"/>
      <c r="G24" s="8"/>
      <c r="H24" s="8"/>
      <c r="I24" s="8"/>
      <c r="J24" s="8"/>
      <c r="K24" s="8"/>
      <c r="L24" s="8"/>
      <c r="M24" s="8"/>
      <c r="N24" s="8"/>
    </row>
    <row r="25" spans="1:14">
      <c r="A25" s="213">
        <v>6</v>
      </c>
      <c r="B25" s="767" t="s">
        <v>312</v>
      </c>
      <c r="C25" s="767"/>
      <c r="D25" s="767"/>
      <c r="E25" s="767"/>
      <c r="F25" s="6"/>
      <c r="G25" s="6"/>
      <c r="H25" s="8"/>
      <c r="I25" s="6"/>
      <c r="J25" s="6"/>
    </row>
    <row r="26" spans="1:14">
      <c r="A26" s="213"/>
      <c r="B26" s="812" t="s">
        <v>19</v>
      </c>
      <c r="C26" s="813"/>
      <c r="D26" s="813"/>
      <c r="E26" s="842"/>
      <c r="F26" s="220"/>
    </row>
    <row r="27" spans="1:14">
      <c r="A27" s="213"/>
      <c r="B27" s="201" t="s">
        <v>20</v>
      </c>
      <c r="C27" s="206" t="s">
        <v>267</v>
      </c>
      <c r="D27" s="206" t="s">
        <v>98</v>
      </c>
      <c r="E27" s="206" t="s">
        <v>268</v>
      </c>
      <c r="F27" s="220"/>
    </row>
    <row r="28" spans="1:14" ht="13.2" customHeight="1">
      <c r="A28" s="213"/>
      <c r="B28" s="203" t="s">
        <v>23</v>
      </c>
      <c r="C28" s="56">
        <v>3374.5</v>
      </c>
      <c r="D28" s="240">
        <v>4031.94</v>
      </c>
      <c r="E28" s="958" t="s">
        <v>459</v>
      </c>
      <c r="F28" s="220"/>
    </row>
    <row r="29" spans="1:14">
      <c r="A29" s="213"/>
      <c r="B29" s="203" t="s">
        <v>24</v>
      </c>
      <c r="C29" s="56">
        <v>-429.53</v>
      </c>
      <c r="D29" s="240">
        <v>-800.66</v>
      </c>
      <c r="E29" s="959"/>
      <c r="F29" s="220"/>
    </row>
    <row r="30" spans="1:14">
      <c r="A30" s="213"/>
      <c r="B30" s="203" t="s">
        <v>25</v>
      </c>
      <c r="C30" s="56">
        <v>2250</v>
      </c>
      <c r="D30" s="240">
        <v>2265.33</v>
      </c>
      <c r="E30" s="959"/>
      <c r="F30" s="220"/>
    </row>
    <row r="31" spans="1:14">
      <c r="A31" s="213"/>
      <c r="B31" s="203" t="s">
        <v>26</v>
      </c>
      <c r="C31" s="56">
        <v>4641.8900000000003</v>
      </c>
      <c r="D31" s="240">
        <v>3995.26</v>
      </c>
      <c r="E31" s="974"/>
      <c r="F31" s="220"/>
    </row>
    <row r="32" spans="1:14">
      <c r="A32" s="213"/>
      <c r="B32" s="1021" t="s">
        <v>856</v>
      </c>
      <c r="C32" s="1022"/>
      <c r="D32" s="1022"/>
      <c r="E32" s="1023"/>
      <c r="F32" s="220"/>
    </row>
    <row r="33" spans="1:10">
      <c r="A33" s="213"/>
      <c r="B33" s="8"/>
      <c r="C33" s="220"/>
      <c r="D33" s="220"/>
      <c r="E33" s="220"/>
      <c r="F33" s="220"/>
    </row>
    <row r="34" spans="1:10">
      <c r="A34" s="213">
        <v>7</v>
      </c>
      <c r="B34" s="767" t="s">
        <v>27</v>
      </c>
      <c r="C34" s="767"/>
      <c r="D34" s="767"/>
      <c r="E34" s="767"/>
      <c r="F34" s="6"/>
      <c r="G34" s="6"/>
      <c r="H34" s="6"/>
      <c r="I34" s="6"/>
      <c r="J34" s="6"/>
    </row>
    <row r="35" spans="1:10">
      <c r="A35" s="213"/>
      <c r="B35" s="201" t="s">
        <v>28</v>
      </c>
      <c r="C35" s="762" t="s">
        <v>29</v>
      </c>
      <c r="D35" s="762"/>
      <c r="E35" s="762"/>
      <c r="F35" s="8"/>
    </row>
    <row r="36" spans="1:10" ht="25.5" customHeight="1">
      <c r="A36" s="213"/>
      <c r="B36" s="201" t="s">
        <v>30</v>
      </c>
      <c r="C36" s="762" t="s">
        <v>29</v>
      </c>
      <c r="D36" s="762"/>
      <c r="E36" s="762"/>
      <c r="F36" s="8"/>
    </row>
    <row r="37" spans="1:10" ht="25.5" customHeight="1">
      <c r="A37" s="213"/>
      <c r="B37" s="201" t="s">
        <v>31</v>
      </c>
      <c r="C37" s="762" t="s">
        <v>459</v>
      </c>
      <c r="D37" s="762"/>
      <c r="E37" s="762"/>
      <c r="F37" s="8"/>
    </row>
    <row r="38" spans="1:10">
      <c r="A38" s="213"/>
      <c r="C38" s="8"/>
      <c r="D38" s="8"/>
      <c r="E38" s="8"/>
      <c r="F38" s="8"/>
    </row>
    <row r="39" spans="1:10">
      <c r="A39" s="213"/>
      <c r="B39" s="220"/>
      <c r="C39" s="8"/>
      <c r="D39" s="8"/>
      <c r="E39" s="8"/>
      <c r="F39" s="8"/>
    </row>
    <row r="40" spans="1:10">
      <c r="A40" s="213">
        <v>8</v>
      </c>
      <c r="B40" s="767" t="s">
        <v>310</v>
      </c>
      <c r="C40" s="767"/>
      <c r="D40" s="767"/>
      <c r="E40" s="767"/>
      <c r="F40" s="6"/>
      <c r="G40" s="6"/>
      <c r="H40" s="6"/>
      <c r="I40" s="6"/>
      <c r="J40" s="6"/>
    </row>
    <row r="41" spans="1:10">
      <c r="A41" s="213"/>
      <c r="B41" s="201" t="s">
        <v>33</v>
      </c>
      <c r="C41" s="762" t="s">
        <v>123</v>
      </c>
      <c r="D41" s="762"/>
      <c r="E41" s="762"/>
      <c r="F41" s="8"/>
    </row>
    <row r="42" spans="1:10" ht="15">
      <c r="A42" s="213"/>
      <c r="B42" s="201" t="s">
        <v>30</v>
      </c>
      <c r="C42" s="762" t="s">
        <v>123</v>
      </c>
      <c r="D42" s="762"/>
      <c r="E42" s="762"/>
      <c r="F42" s="82"/>
      <c r="I42" s="82"/>
    </row>
    <row r="43" spans="1:10">
      <c r="A43" s="213"/>
      <c r="B43" s="201" t="s">
        <v>31</v>
      </c>
      <c r="C43" s="762" t="s">
        <v>459</v>
      </c>
      <c r="D43" s="762"/>
      <c r="E43" s="762"/>
      <c r="F43" s="8"/>
      <c r="G43" s="5" t="s">
        <v>119</v>
      </c>
    </row>
    <row r="44" spans="1:10">
      <c r="A44" s="213"/>
      <c r="B44" s="768" t="s">
        <v>269</v>
      </c>
      <c r="C44" s="769"/>
      <c r="D44" s="769"/>
      <c r="E44" s="770"/>
      <c r="F44" s="8"/>
    </row>
    <row r="45" spans="1:10">
      <c r="A45" s="221"/>
      <c r="D45" s="209"/>
      <c r="E45" s="8"/>
    </row>
    <row r="46" spans="1:10">
      <c r="A46" s="11">
        <v>9</v>
      </c>
      <c r="B46" s="766" t="s">
        <v>311</v>
      </c>
      <c r="C46" s="767"/>
      <c r="D46" s="767"/>
      <c r="E46" s="767"/>
      <c r="F46" s="12"/>
      <c r="G46" s="6"/>
      <c r="H46" s="6"/>
      <c r="I46" s="6"/>
    </row>
    <row r="47" spans="1:10" ht="26.4">
      <c r="A47" s="11"/>
      <c r="B47" s="205" t="s">
        <v>36</v>
      </c>
      <c r="C47" s="216" t="s">
        <v>37</v>
      </c>
      <c r="D47" s="214" t="s">
        <v>969</v>
      </c>
      <c r="E47" s="216" t="s">
        <v>92</v>
      </c>
    </row>
    <row r="48" spans="1:10" ht="156" customHeight="1">
      <c r="A48" s="13"/>
      <c r="B48" s="212" t="s">
        <v>260</v>
      </c>
      <c r="C48" s="212" t="s">
        <v>435</v>
      </c>
      <c r="D48" s="212" t="s">
        <v>970</v>
      </c>
      <c r="E48" s="217" t="s">
        <v>76</v>
      </c>
    </row>
    <row r="49" spans="1:14">
      <c r="A49" s="14"/>
      <c r="B49" s="839"/>
      <c r="C49" s="840"/>
      <c r="D49" s="840"/>
      <c r="E49" s="841"/>
      <c r="F49" s="220"/>
      <c r="G49" s="220"/>
      <c r="H49" s="220"/>
    </row>
    <row r="50" spans="1:14">
      <c r="A50" s="15"/>
      <c r="B50" s="37"/>
      <c r="C50" s="209"/>
      <c r="D50" s="209"/>
      <c r="E50" s="209"/>
      <c r="F50" s="220"/>
      <c r="G50" s="220"/>
      <c r="H50" s="220"/>
      <c r="I50" s="220"/>
    </row>
    <row r="51" spans="1:14">
      <c r="A51" s="11">
        <v>10</v>
      </c>
      <c r="B51" s="766" t="s">
        <v>311</v>
      </c>
      <c r="C51" s="767"/>
      <c r="D51" s="767"/>
      <c r="E51" s="767"/>
      <c r="F51" s="220"/>
      <c r="G51" s="220" t="s">
        <v>119</v>
      </c>
      <c r="H51" s="220"/>
    </row>
    <row r="52" spans="1:14">
      <c r="A52" s="13"/>
      <c r="B52" s="929" t="s">
        <v>41</v>
      </c>
      <c r="C52" s="1015" t="s">
        <v>436</v>
      </c>
      <c r="D52" s="1016"/>
      <c r="E52" s="1017"/>
      <c r="K52" s="1"/>
    </row>
    <row r="53" spans="1:14" ht="51" customHeight="1">
      <c r="A53" s="13"/>
      <c r="B53" s="930"/>
      <c r="C53" s="1018"/>
      <c r="D53" s="1019"/>
      <c r="E53" s="1020"/>
      <c r="K53" s="1"/>
    </row>
    <row r="54" spans="1:14" ht="67.95" customHeight="1">
      <c r="A54" s="11"/>
      <c r="B54" s="16" t="s">
        <v>42</v>
      </c>
      <c r="C54" s="764" t="s">
        <v>970</v>
      </c>
      <c r="D54" s="764"/>
      <c r="E54" s="764"/>
    </row>
    <row r="55" spans="1:14">
      <c r="A55" s="13"/>
      <c r="B55" s="16" t="s">
        <v>43</v>
      </c>
      <c r="C55" s="875" t="s">
        <v>44</v>
      </c>
      <c r="D55" s="876"/>
      <c r="E55" s="877"/>
      <c r="K55" s="17"/>
    </row>
    <row r="56" spans="1:14">
      <c r="A56" s="13"/>
      <c r="B56" s="839"/>
      <c r="C56" s="840"/>
      <c r="D56" s="840"/>
      <c r="E56" s="841"/>
      <c r="G56" s="5" t="s">
        <v>119</v>
      </c>
      <c r="K56" s="17"/>
    </row>
    <row r="57" spans="1:14" s="38" customFormat="1">
      <c r="A57" s="18" t="s">
        <v>45</v>
      </c>
      <c r="B57" s="858" t="s">
        <v>46</v>
      </c>
      <c r="C57" s="858"/>
      <c r="D57" s="858"/>
      <c r="E57" s="858"/>
    </row>
    <row r="58" spans="1:14">
      <c r="A58" s="23"/>
      <c r="B58" s="24"/>
      <c r="C58" s="25"/>
      <c r="D58" s="25"/>
      <c r="E58" s="25"/>
      <c r="F58" s="25"/>
    </row>
    <row r="59" spans="1:14">
      <c r="A59" s="213">
        <v>11</v>
      </c>
      <c r="B59" s="2" t="s">
        <v>47</v>
      </c>
      <c r="C59" s="799" t="s">
        <v>265</v>
      </c>
      <c r="D59" s="799"/>
      <c r="E59" s="799"/>
      <c r="F59" s="6"/>
      <c r="G59" s="128"/>
      <c r="H59" s="26"/>
      <c r="I59" s="6"/>
      <c r="J59" s="6"/>
    </row>
    <row r="60" spans="1:14">
      <c r="A60" s="213"/>
      <c r="B60" s="220"/>
      <c r="C60" s="220"/>
      <c r="D60" s="220"/>
      <c r="E60" s="220"/>
      <c r="F60" s="220"/>
      <c r="G60" s="55"/>
      <c r="H60" s="27"/>
      <c r="I60" s="27"/>
      <c r="J60" s="220"/>
    </row>
    <row r="61" spans="1:14">
      <c r="A61" s="213">
        <v>12</v>
      </c>
      <c r="B61" s="6" t="s">
        <v>48</v>
      </c>
      <c r="C61" s="6"/>
      <c r="D61" s="6"/>
      <c r="E61" s="26"/>
      <c r="F61" s="26"/>
      <c r="G61" s="128"/>
      <c r="H61" s="128"/>
      <c r="I61" s="6"/>
      <c r="J61" s="6"/>
      <c r="K61" s="6"/>
      <c r="L61" s="6"/>
      <c r="M61" s="6"/>
      <c r="N61" s="6"/>
    </row>
    <row r="62" spans="1:14">
      <c r="A62" s="213"/>
      <c r="B62" s="6"/>
      <c r="C62" s="6"/>
      <c r="D62" s="6"/>
      <c r="E62" s="26"/>
      <c r="F62" s="26"/>
      <c r="G62" s="26"/>
      <c r="H62" s="128"/>
      <c r="I62" s="6"/>
      <c r="J62" s="6"/>
      <c r="K62" s="6"/>
      <c r="L62" s="6"/>
      <c r="M62" s="6"/>
      <c r="N62" s="6"/>
    </row>
    <row r="63" spans="1:14">
      <c r="A63" s="213"/>
      <c r="B63" s="201" t="s">
        <v>49</v>
      </c>
      <c r="C63" s="762" t="s">
        <v>127</v>
      </c>
      <c r="D63" s="762"/>
      <c r="E63" s="762"/>
      <c r="F63" s="27"/>
      <c r="G63" s="27"/>
      <c r="H63" s="55"/>
      <c r="I63" s="220"/>
      <c r="J63" s="220"/>
      <c r="K63" s="220"/>
      <c r="L63" s="220"/>
      <c r="M63" s="220"/>
      <c r="N63" s="220"/>
    </row>
    <row r="64" spans="1:14">
      <c r="A64" s="213"/>
      <c r="B64" s="220"/>
      <c r="C64" s="220"/>
      <c r="D64" s="55"/>
      <c r="E64" s="55"/>
      <c r="F64" s="220"/>
      <c r="G64" s="220"/>
      <c r="H64" s="220"/>
      <c r="I64" s="220"/>
      <c r="J64" s="220"/>
      <c r="K64" s="220"/>
      <c r="L64" s="220"/>
      <c r="M64" s="220"/>
      <c r="N64" s="220"/>
    </row>
    <row r="65" spans="1:14">
      <c r="A65" s="213"/>
      <c r="B65" s="767" t="s">
        <v>50</v>
      </c>
      <c r="C65" s="800" t="s">
        <v>261</v>
      </c>
      <c r="D65" s="800" t="s">
        <v>100</v>
      </c>
      <c r="E65" s="802" t="s">
        <v>96</v>
      </c>
      <c r="F65" s="790" t="s">
        <v>117</v>
      </c>
      <c r="G65" s="791"/>
      <c r="H65" s="792"/>
      <c r="I65" s="771" t="s">
        <v>52</v>
      </c>
      <c r="J65" s="771"/>
      <c r="K65" s="771"/>
      <c r="L65" s="771" t="s">
        <v>53</v>
      </c>
      <c r="M65" s="771"/>
      <c r="N65" s="771"/>
    </row>
    <row r="66" spans="1:14" ht="39.6">
      <c r="A66" s="221"/>
      <c r="B66" s="767"/>
      <c r="C66" s="801"/>
      <c r="D66" s="801"/>
      <c r="E66" s="803"/>
      <c r="F66" s="201" t="s">
        <v>54</v>
      </c>
      <c r="G66" s="201" t="s">
        <v>55</v>
      </c>
      <c r="H66" s="201" t="s">
        <v>56</v>
      </c>
      <c r="I66" s="201" t="s">
        <v>57</v>
      </c>
      <c r="J66" s="201" t="s">
        <v>55</v>
      </c>
      <c r="K66" s="201" t="s">
        <v>56</v>
      </c>
      <c r="L66" s="201" t="s">
        <v>57</v>
      </c>
      <c r="M66" s="201" t="s">
        <v>55</v>
      </c>
      <c r="N66" s="201" t="s">
        <v>56</v>
      </c>
    </row>
    <row r="67" spans="1:14">
      <c r="A67" s="221"/>
      <c r="B67" s="201" t="s">
        <v>80</v>
      </c>
      <c r="C67" s="130">
        <v>42.9</v>
      </c>
      <c r="D67" s="210">
        <v>49.6</v>
      </c>
      <c r="E67" s="210">
        <v>51.9</v>
      </c>
      <c r="F67" s="210">
        <v>42</v>
      </c>
      <c r="G67" s="210">
        <v>59.9</v>
      </c>
      <c r="H67" s="210">
        <v>40</v>
      </c>
      <c r="I67" s="28">
        <v>73.5</v>
      </c>
      <c r="J67" s="28">
        <v>73.5</v>
      </c>
      <c r="K67" s="28">
        <v>72.45</v>
      </c>
      <c r="L67" s="28" t="s">
        <v>40</v>
      </c>
      <c r="M67" s="28" t="s">
        <v>40</v>
      </c>
      <c r="N67" s="28" t="s">
        <v>40</v>
      </c>
    </row>
    <row r="68" spans="1:14" ht="26.4">
      <c r="A68" s="221"/>
      <c r="B68" s="201" t="s">
        <v>262</v>
      </c>
      <c r="C68" s="130">
        <v>16983.55</v>
      </c>
      <c r="D68" s="130">
        <v>18157</v>
      </c>
      <c r="E68" s="210">
        <v>18101.2</v>
      </c>
      <c r="F68" s="210">
        <v>17359.75</v>
      </c>
      <c r="G68" s="210">
        <v>18887.599999999999</v>
      </c>
      <c r="H68" s="210">
        <v>16828.349999999999</v>
      </c>
      <c r="I68" s="28">
        <v>22462</v>
      </c>
      <c r="J68" s="28">
        <v>22529.95</v>
      </c>
      <c r="K68" s="28">
        <v>22427.75</v>
      </c>
      <c r="L68" s="28" t="s">
        <v>40</v>
      </c>
      <c r="M68" s="28" t="s">
        <v>40</v>
      </c>
      <c r="N68" s="28" t="s">
        <v>40</v>
      </c>
    </row>
    <row r="69" spans="1:14" ht="13.8">
      <c r="A69" s="221"/>
      <c r="B69" s="201" t="s">
        <v>313</v>
      </c>
      <c r="C69" s="829" t="s">
        <v>76</v>
      </c>
      <c r="D69" s="829"/>
      <c r="E69" s="829"/>
      <c r="F69" s="829"/>
      <c r="G69" s="829"/>
      <c r="H69" s="829"/>
      <c r="I69" s="829"/>
      <c r="J69" s="829"/>
      <c r="K69" s="829"/>
      <c r="L69" s="829"/>
      <c r="M69" s="829"/>
      <c r="N69" s="829"/>
    </row>
    <row r="70" spans="1:14">
      <c r="A70" s="221"/>
      <c r="B70" s="830" t="s">
        <v>328</v>
      </c>
      <c r="C70" s="830"/>
      <c r="D70" s="830"/>
      <c r="E70" s="830"/>
      <c r="F70" s="830"/>
      <c r="G70" s="830"/>
      <c r="H70" s="830"/>
      <c r="I70" s="830"/>
      <c r="J70" s="830"/>
      <c r="K70" s="830"/>
      <c r="L70" s="830"/>
      <c r="M70" s="830"/>
      <c r="N70" s="830"/>
    </row>
    <row r="71" spans="1:14" ht="13.8">
      <c r="A71" s="221"/>
      <c r="B71" s="832" t="s">
        <v>79</v>
      </c>
      <c r="C71" s="832"/>
      <c r="D71" s="832"/>
      <c r="E71" s="832"/>
      <c r="F71" s="832"/>
      <c r="G71" s="832"/>
      <c r="H71" s="832"/>
      <c r="I71" s="832"/>
      <c r="J71" s="832"/>
      <c r="K71" s="832"/>
      <c r="L71" s="832"/>
      <c r="M71" s="832"/>
      <c r="N71" s="832"/>
    </row>
    <row r="72" spans="1:14">
      <c r="A72" s="221"/>
      <c r="B72" s="810" t="s">
        <v>60</v>
      </c>
      <c r="C72" s="810"/>
      <c r="D72" s="810"/>
      <c r="E72" s="810"/>
      <c r="F72" s="810"/>
      <c r="G72" s="810"/>
      <c r="H72" s="810"/>
      <c r="I72" s="810"/>
      <c r="J72" s="810"/>
      <c r="K72" s="810"/>
      <c r="L72" s="810"/>
      <c r="M72" s="810"/>
      <c r="N72" s="810"/>
    </row>
    <row r="73" spans="1:14" s="1" customFormat="1">
      <c r="B73" s="853" t="s">
        <v>61</v>
      </c>
      <c r="C73" s="853"/>
      <c r="D73" s="853"/>
      <c r="E73" s="853"/>
      <c r="F73" s="853"/>
      <c r="G73" s="853"/>
      <c r="H73" s="853"/>
      <c r="I73" s="853"/>
      <c r="J73" s="853"/>
      <c r="K73" s="853"/>
      <c r="L73" s="853"/>
      <c r="M73" s="853"/>
      <c r="N73" s="853"/>
    </row>
    <row r="74" spans="1:14">
      <c r="A74" s="221"/>
      <c r="B74" s="831" t="s">
        <v>110</v>
      </c>
      <c r="C74" s="831"/>
      <c r="D74" s="831"/>
      <c r="E74" s="831"/>
      <c r="F74" s="831"/>
      <c r="G74" s="831"/>
      <c r="H74" s="831"/>
      <c r="I74" s="831"/>
      <c r="J74" s="831"/>
      <c r="K74" s="831"/>
      <c r="L74" s="831"/>
      <c r="M74" s="831"/>
      <c r="N74" s="831"/>
    </row>
    <row r="75" spans="1:14">
      <c r="A75" s="221"/>
      <c r="B75" s="831" t="s">
        <v>62</v>
      </c>
      <c r="C75" s="831"/>
      <c r="D75" s="831"/>
      <c r="E75" s="831"/>
      <c r="F75" s="831"/>
      <c r="G75" s="831"/>
      <c r="H75" s="831"/>
      <c r="I75" s="831"/>
      <c r="J75" s="831"/>
      <c r="K75" s="831"/>
      <c r="L75" s="831"/>
      <c r="M75" s="831"/>
      <c r="N75" s="831"/>
    </row>
    <row r="76" spans="1:14">
      <c r="A76" s="221"/>
      <c r="B76" s="30"/>
      <c r="C76" s="30"/>
      <c r="D76" s="30"/>
      <c r="E76" s="30"/>
      <c r="F76" s="30"/>
      <c r="G76" s="8"/>
      <c r="H76" s="8"/>
      <c r="I76" s="8"/>
      <c r="J76" s="8"/>
      <c r="K76" s="8"/>
      <c r="L76" s="8"/>
      <c r="M76" s="8"/>
      <c r="N76" s="8"/>
    </row>
    <row r="77" spans="1:14">
      <c r="A77" s="213">
        <v>13</v>
      </c>
      <c r="B77" s="796" t="s">
        <v>63</v>
      </c>
      <c r="C77" s="797"/>
      <c r="D77" s="797"/>
      <c r="E77" s="797"/>
      <c r="F77" s="797"/>
      <c r="G77" s="766"/>
      <c r="H77" s="6"/>
      <c r="I77" s="6"/>
      <c r="J77" s="6"/>
      <c r="K77" s="6"/>
      <c r="L77" s="6"/>
      <c r="M77" s="6"/>
      <c r="N77" s="6"/>
    </row>
    <row r="78" spans="1:14">
      <c r="A78" s="213"/>
      <c r="C78" s="220"/>
      <c r="D78" s="220"/>
      <c r="E78" s="220"/>
      <c r="F78" s="220"/>
      <c r="G78" s="220"/>
      <c r="H78" s="220"/>
      <c r="I78" s="220"/>
      <c r="J78" s="220"/>
      <c r="K78" s="220"/>
      <c r="L78" s="220"/>
      <c r="M78" s="220"/>
      <c r="N78" s="220"/>
    </row>
    <row r="79" spans="1:14" ht="26.4">
      <c r="A79" s="221"/>
      <c r="B79" s="204" t="s">
        <v>64</v>
      </c>
      <c r="C79" s="206" t="s">
        <v>65</v>
      </c>
      <c r="D79" s="206" t="s">
        <v>342</v>
      </c>
      <c r="E79" s="206" t="s">
        <v>94</v>
      </c>
      <c r="F79" s="206" t="s">
        <v>67</v>
      </c>
      <c r="G79" s="206" t="s">
        <v>81</v>
      </c>
      <c r="H79" s="8"/>
      <c r="I79" s="8"/>
      <c r="J79" s="8"/>
      <c r="K79" s="8"/>
      <c r="L79" s="8"/>
      <c r="M79" s="8"/>
      <c r="N79" s="8"/>
    </row>
    <row r="80" spans="1:14" ht="13.2" customHeight="1">
      <c r="A80" s="221"/>
      <c r="B80" s="773" t="s">
        <v>68</v>
      </c>
      <c r="C80" s="2" t="s">
        <v>263</v>
      </c>
      <c r="D80" s="39">
        <v>-35.54</v>
      </c>
      <c r="E80" s="40">
        <v>-22.22</v>
      </c>
      <c r="F80" s="40">
        <v>-35.57</v>
      </c>
      <c r="G80" s="958" t="s">
        <v>459</v>
      </c>
      <c r="H80" s="32"/>
      <c r="I80" s="32"/>
      <c r="J80" s="32"/>
      <c r="K80" s="32"/>
      <c r="L80" s="32"/>
      <c r="M80" s="32"/>
      <c r="N80" s="32"/>
    </row>
    <row r="81" spans="1:14">
      <c r="A81" s="221"/>
      <c r="B81" s="773"/>
      <c r="C81" s="2" t="s">
        <v>253</v>
      </c>
      <c r="D81" s="202"/>
      <c r="E81" s="40"/>
      <c r="F81" s="40"/>
      <c r="G81" s="959"/>
      <c r="H81" s="32"/>
      <c r="I81" s="32" t="s">
        <v>119</v>
      </c>
      <c r="J81" s="32"/>
      <c r="K81" s="32"/>
      <c r="L81" s="32"/>
      <c r="M81" s="32"/>
      <c r="N81" s="32"/>
    </row>
    <row r="82" spans="1:14">
      <c r="A82" s="221"/>
      <c r="B82" s="773"/>
      <c r="C82" s="2" t="s">
        <v>70</v>
      </c>
      <c r="D82" s="57"/>
      <c r="E82" s="40"/>
      <c r="F82" s="40"/>
      <c r="G82" s="959"/>
      <c r="H82" s="32"/>
      <c r="I82" s="32"/>
      <c r="J82" s="32"/>
      <c r="K82" s="32"/>
      <c r="L82" s="32"/>
      <c r="M82" s="32"/>
      <c r="N82" s="32"/>
    </row>
    <row r="83" spans="1:14">
      <c r="A83" s="221"/>
      <c r="B83" s="773" t="s">
        <v>71</v>
      </c>
      <c r="C83" s="2" t="s">
        <v>263</v>
      </c>
      <c r="D83" s="45">
        <v>0</v>
      </c>
      <c r="E83" s="43">
        <v>0</v>
      </c>
      <c r="F83" s="43">
        <v>0</v>
      </c>
      <c r="G83" s="959"/>
      <c r="H83" s="32"/>
      <c r="I83" s="32"/>
      <c r="J83" s="32"/>
      <c r="K83" s="32"/>
      <c r="L83" s="32"/>
      <c r="M83" s="32"/>
      <c r="N83" s="32"/>
    </row>
    <row r="84" spans="1:14">
      <c r="A84" s="221"/>
      <c r="B84" s="773"/>
      <c r="C84" s="2" t="s">
        <v>82</v>
      </c>
      <c r="D84" s="202"/>
      <c r="E84" s="40"/>
      <c r="F84" s="40"/>
      <c r="G84" s="959"/>
      <c r="H84" s="32"/>
      <c r="I84" s="32"/>
      <c r="J84" s="32"/>
      <c r="K84" s="32"/>
      <c r="L84" s="32"/>
      <c r="M84" s="32"/>
      <c r="N84" s="32"/>
    </row>
    <row r="85" spans="1:14">
      <c r="A85" s="221"/>
      <c r="B85" s="773"/>
      <c r="C85" s="2" t="s">
        <v>70</v>
      </c>
      <c r="D85" s="57"/>
      <c r="E85" s="40"/>
      <c r="F85" s="40"/>
      <c r="G85" s="959"/>
      <c r="H85" s="32"/>
      <c r="I85" s="32"/>
      <c r="J85" s="32"/>
      <c r="K85" s="32"/>
      <c r="L85" s="32"/>
      <c r="M85" s="32"/>
      <c r="N85" s="32"/>
    </row>
    <row r="86" spans="1:14" ht="14.4">
      <c r="A86" s="221"/>
      <c r="B86" s="773" t="s">
        <v>72</v>
      </c>
      <c r="C86" s="2" t="s">
        <v>263</v>
      </c>
      <c r="D86" s="51">
        <v>0.67859999999999998</v>
      </c>
      <c r="E86" s="44">
        <f>-429.53/6891.89</f>
        <v>-6.2323977892856666E-2</v>
      </c>
      <c r="F86" s="44">
        <f>-800.66/6260.59</f>
        <v>-0.12788890503930139</v>
      </c>
      <c r="G86" s="959"/>
      <c r="H86" s="32"/>
      <c r="I86" t="s">
        <v>119</v>
      </c>
    </row>
    <row r="87" spans="1:14">
      <c r="A87" s="221"/>
      <c r="B87" s="773"/>
      <c r="C87" s="2" t="s">
        <v>82</v>
      </c>
      <c r="D87" s="202"/>
      <c r="E87" s="40"/>
      <c r="F87" s="40"/>
      <c r="G87" s="959"/>
      <c r="H87" s="32"/>
      <c r="I87" s="32"/>
      <c r="J87" s="32"/>
      <c r="K87" s="32"/>
      <c r="L87" s="32"/>
      <c r="M87" s="32"/>
      <c r="N87" s="32"/>
    </row>
    <row r="88" spans="1:14">
      <c r="A88" s="221"/>
      <c r="B88" s="773"/>
      <c r="C88" s="2" t="s">
        <v>70</v>
      </c>
      <c r="D88" s="84"/>
      <c r="E88" s="40"/>
      <c r="F88" s="40"/>
      <c r="G88" s="959"/>
      <c r="H88" s="32"/>
      <c r="I88" s="32"/>
      <c r="J88" s="32"/>
      <c r="K88" s="32"/>
      <c r="L88" s="32"/>
      <c r="M88" s="32"/>
      <c r="N88" s="32"/>
    </row>
    <row r="89" spans="1:14">
      <c r="A89" s="221"/>
      <c r="B89" s="773" t="s">
        <v>73</v>
      </c>
      <c r="C89" s="2" t="s">
        <v>263</v>
      </c>
      <c r="D89" s="39">
        <v>8.19</v>
      </c>
      <c r="E89" s="43">
        <f>6891.89/225</f>
        <v>30.630622222222225</v>
      </c>
      <c r="F89" s="43">
        <f>6260.59/226.533</f>
        <v>27.636547434590106</v>
      </c>
      <c r="G89" s="959"/>
      <c r="H89" s="32"/>
      <c r="I89" s="32"/>
      <c r="J89" s="32"/>
      <c r="K89" s="32"/>
      <c r="L89" s="32"/>
      <c r="M89" s="32"/>
      <c r="N89" s="32"/>
    </row>
    <row r="90" spans="1:14">
      <c r="A90" s="221"/>
      <c r="B90" s="773"/>
      <c r="C90" s="2" t="s">
        <v>82</v>
      </c>
      <c r="D90" s="202"/>
      <c r="E90" s="40"/>
      <c r="F90" s="40"/>
      <c r="G90" s="959"/>
      <c r="H90" s="32"/>
      <c r="I90" s="32"/>
      <c r="J90" s="32"/>
      <c r="K90" s="32"/>
      <c r="L90" s="32"/>
      <c r="M90" s="32"/>
      <c r="N90" s="32"/>
    </row>
    <row r="91" spans="1:14">
      <c r="A91" s="221"/>
      <c r="B91" s="828"/>
      <c r="C91" s="2" t="s">
        <v>70</v>
      </c>
      <c r="D91" s="57"/>
      <c r="E91" s="40"/>
      <c r="F91" s="40"/>
      <c r="G91" s="959"/>
      <c r="H91" s="32"/>
      <c r="I91" s="32"/>
      <c r="J91" s="32"/>
      <c r="K91" s="32"/>
      <c r="L91" s="32"/>
      <c r="M91" s="32"/>
      <c r="N91" s="32"/>
    </row>
    <row r="92" spans="1:14" s="1" customFormat="1">
      <c r="B92" s="777"/>
      <c r="C92" s="778"/>
      <c r="D92" s="778"/>
      <c r="E92" s="778"/>
      <c r="F92" s="778"/>
      <c r="G92" s="779"/>
    </row>
    <row r="93" spans="1:14">
      <c r="A93" s="221"/>
      <c r="B93" s="780" t="s">
        <v>857</v>
      </c>
      <c r="C93" s="781"/>
      <c r="D93" s="781"/>
      <c r="E93" s="781"/>
      <c r="F93" s="781"/>
      <c r="G93" s="782"/>
      <c r="H93" s="32"/>
      <c r="I93" s="32"/>
      <c r="J93" s="32"/>
      <c r="K93" s="32"/>
      <c r="L93" s="32"/>
      <c r="M93" s="32"/>
      <c r="N93" s="32"/>
    </row>
    <row r="94" spans="1:14">
      <c r="A94" s="221"/>
      <c r="B94" s="780" t="s">
        <v>254</v>
      </c>
      <c r="C94" s="781"/>
      <c r="D94" s="781"/>
      <c r="E94" s="781"/>
      <c r="F94" s="781"/>
      <c r="G94" s="782"/>
      <c r="H94" s="32"/>
      <c r="I94" s="32"/>
      <c r="J94" s="32"/>
      <c r="K94" s="32"/>
      <c r="L94" s="32"/>
      <c r="M94" s="32"/>
      <c r="N94" s="32"/>
    </row>
    <row r="95" spans="1:14">
      <c r="A95" s="221"/>
      <c r="B95" s="768"/>
      <c r="C95" s="769"/>
      <c r="D95" s="769"/>
      <c r="E95" s="769"/>
      <c r="F95" s="769"/>
      <c r="G95" s="770"/>
      <c r="H95" s="32"/>
      <c r="I95" s="32"/>
      <c r="J95" s="32"/>
      <c r="K95" s="32"/>
      <c r="L95" s="32"/>
      <c r="M95" s="32"/>
      <c r="N95" s="32"/>
    </row>
    <row r="96" spans="1:14">
      <c r="C96" s="786"/>
      <c r="D96" s="786"/>
      <c r="E96" s="786"/>
      <c r="F96" s="786"/>
      <c r="G96" s="786"/>
      <c r="H96" s="32"/>
      <c r="I96" s="32"/>
    </row>
    <row r="97" spans="1:7">
      <c r="A97" s="213">
        <v>14</v>
      </c>
      <c r="B97" s="36" t="s">
        <v>74</v>
      </c>
      <c r="C97" s="787" t="s">
        <v>40</v>
      </c>
      <c r="D97" s="788"/>
      <c r="E97" s="788"/>
      <c r="F97" s="788"/>
      <c r="G97" s="789"/>
    </row>
    <row r="98" spans="1:7">
      <c r="A98" s="209"/>
      <c r="C98" s="42"/>
      <c r="D98" s="42"/>
      <c r="E98" s="42"/>
      <c r="F98" s="42"/>
      <c r="G98" s="42"/>
    </row>
    <row r="99" spans="1:7">
      <c r="C99" s="42"/>
      <c r="D99" s="42"/>
      <c r="E99" s="42"/>
      <c r="F99" s="42"/>
      <c r="G99" s="42"/>
    </row>
    <row r="101" spans="1:7" ht="12.75" customHeight="1">
      <c r="B101" s="843" t="s">
        <v>264</v>
      </c>
      <c r="C101" s="843"/>
      <c r="D101" s="843"/>
      <c r="E101" s="843"/>
      <c r="F101" s="843"/>
      <c r="G101" s="843"/>
    </row>
    <row r="104" spans="1:7" ht="25.5" customHeight="1">
      <c r="B104" s="933" t="s">
        <v>818</v>
      </c>
      <c r="C104" s="933"/>
      <c r="D104" s="933"/>
      <c r="E104" s="933"/>
      <c r="F104" s="933"/>
      <c r="G104" s="933"/>
    </row>
    <row r="105" spans="1:7">
      <c r="G105" s="111"/>
    </row>
    <row r="106" spans="1:7">
      <c r="C106" s="111"/>
      <c r="D106" s="111"/>
      <c r="E106" s="52"/>
      <c r="G106" s="111"/>
    </row>
    <row r="107" spans="1:7">
      <c r="E107" s="52"/>
    </row>
  </sheetData>
  <mergeCells count="68">
    <mergeCell ref="C63:E63"/>
    <mergeCell ref="B72:N72"/>
    <mergeCell ref="B12:E12"/>
    <mergeCell ref="C14:E14"/>
    <mergeCell ref="B15:E15"/>
    <mergeCell ref="C35:E35"/>
    <mergeCell ref="C36:E36"/>
    <mergeCell ref="B70:N70"/>
    <mergeCell ref="I65:K65"/>
    <mergeCell ref="B32:E32"/>
    <mergeCell ref="B34:E34"/>
    <mergeCell ref="B40:E40"/>
    <mergeCell ref="C41:E41"/>
    <mergeCell ref="C42:E42"/>
    <mergeCell ref="C37:E37"/>
    <mergeCell ref="C43:E43"/>
    <mergeCell ref="C97:G97"/>
    <mergeCell ref="L65:N65"/>
    <mergeCell ref="B104:G104"/>
    <mergeCell ref="B101:G101"/>
    <mergeCell ref="B74:N74"/>
    <mergeCell ref="B75:N75"/>
    <mergeCell ref="B77:G77"/>
    <mergeCell ref="B80:B82"/>
    <mergeCell ref="G80:G91"/>
    <mergeCell ref="C96:G96"/>
    <mergeCell ref="B92:G92"/>
    <mergeCell ref="B93:G93"/>
    <mergeCell ref="B94:G94"/>
    <mergeCell ref="B83:B85"/>
    <mergeCell ref="B86:B88"/>
    <mergeCell ref="B89:B91"/>
    <mergeCell ref="B95:G95"/>
    <mergeCell ref="C52:E53"/>
    <mergeCell ref="B52:B53"/>
    <mergeCell ref="B73:N73"/>
    <mergeCell ref="C54:E54"/>
    <mergeCell ref="C55:E55"/>
    <mergeCell ref="B56:E56"/>
    <mergeCell ref="B57:E57"/>
    <mergeCell ref="C59:E59"/>
    <mergeCell ref="B65:B66"/>
    <mergeCell ref="C65:C66"/>
    <mergeCell ref="D65:D66"/>
    <mergeCell ref="B71:N71"/>
    <mergeCell ref="C69:N69"/>
    <mergeCell ref="E65:E66"/>
    <mergeCell ref="F65:H65"/>
    <mergeCell ref="B44:E44"/>
    <mergeCell ref="B46:E46"/>
    <mergeCell ref="B49:E49"/>
    <mergeCell ref="B51:E51"/>
    <mergeCell ref="C11:E11"/>
    <mergeCell ref="A1:B1"/>
    <mergeCell ref="C3:E3"/>
    <mergeCell ref="C5:E5"/>
    <mergeCell ref="B6:E6"/>
    <mergeCell ref="C8:E8"/>
    <mergeCell ref="B9:E9"/>
    <mergeCell ref="E28:E31"/>
    <mergeCell ref="B17:E17"/>
    <mergeCell ref="C18:E18"/>
    <mergeCell ref="C19:E19"/>
    <mergeCell ref="C20:E20"/>
    <mergeCell ref="C21:E21"/>
    <mergeCell ref="C22:E22"/>
    <mergeCell ref="B25:E25"/>
    <mergeCell ref="B26:E26"/>
  </mergeCells>
  <pageMargins left="0" right="0" top="0.42499999999999999" bottom="0.75" header="0.10625" footer="0.3"/>
  <pageSetup paperSize="5" scale="63" orientation="landscape" horizontalDpi="300" verticalDpi="300" r:id="rId1"/>
  <rowBreaks count="1" manualBreakCount="1">
    <brk id="4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view="pageBreakPreview" topLeftCell="A92" zoomScaleNormal="100" zoomScaleSheetLayoutView="100" zoomScalePageLayoutView="50" workbookViewId="0">
      <selection activeCell="B15" sqref="B15:E15"/>
    </sheetView>
  </sheetViews>
  <sheetFormatPr defaultColWidth="8.88671875" defaultRowHeight="13.2"/>
  <cols>
    <col min="1" max="1" width="8.88671875" style="5"/>
    <col min="2" max="2" width="40.88671875" style="5" customWidth="1"/>
    <col min="3" max="3" width="29.33203125" style="5" customWidth="1"/>
    <col min="4" max="4" width="19.33203125" style="5" customWidth="1"/>
    <col min="5" max="5" width="22.33203125" style="5" customWidth="1"/>
    <col min="6" max="6" width="11.33203125" style="5" customWidth="1"/>
    <col min="7" max="7" width="12.6640625" style="5" customWidth="1"/>
    <col min="8" max="8" width="8.88671875" style="5"/>
    <col min="9" max="9" width="11.44140625" style="5" bestFit="1" customWidth="1"/>
    <col min="10" max="16384" width="8.88671875" style="5"/>
  </cols>
  <sheetData>
    <row r="1" spans="1:5">
      <c r="A1" s="804" t="s">
        <v>0</v>
      </c>
      <c r="B1" s="804"/>
      <c r="D1" s="1"/>
    </row>
    <row r="3" spans="1:5" ht="16.5" customHeight="1">
      <c r="A3" s="639" t="s">
        <v>1</v>
      </c>
      <c r="B3" s="2" t="s">
        <v>2</v>
      </c>
      <c r="C3" s="807" t="s">
        <v>279</v>
      </c>
      <c r="D3" s="807"/>
      <c r="E3" s="807"/>
    </row>
    <row r="4" spans="1:5">
      <c r="C4" s="619"/>
      <c r="D4" s="640"/>
      <c r="E4" s="619"/>
    </row>
    <row r="5" spans="1:5">
      <c r="A5" s="19">
        <v>1</v>
      </c>
      <c r="B5" s="2" t="s">
        <v>3</v>
      </c>
      <c r="C5" s="807" t="s">
        <v>121</v>
      </c>
      <c r="D5" s="807"/>
      <c r="E5" s="807"/>
    </row>
    <row r="6" spans="1:5">
      <c r="A6" s="631"/>
      <c r="B6" s="810" t="s">
        <v>5</v>
      </c>
      <c r="C6" s="810"/>
      <c r="D6" s="810"/>
      <c r="E6" s="810"/>
    </row>
    <row r="7" spans="1:5">
      <c r="A7" s="631"/>
      <c r="B7" s="6"/>
      <c r="D7" s="640"/>
    </row>
    <row r="8" spans="1:5">
      <c r="A8" s="631">
        <v>2</v>
      </c>
      <c r="B8" s="2" t="s">
        <v>6</v>
      </c>
      <c r="C8" s="807" t="s">
        <v>1273</v>
      </c>
      <c r="D8" s="807"/>
      <c r="E8" s="807"/>
    </row>
    <row r="9" spans="1:5">
      <c r="A9" s="631"/>
      <c r="B9" s="810" t="s">
        <v>5</v>
      </c>
      <c r="C9" s="810"/>
      <c r="D9" s="810"/>
      <c r="E9" s="810"/>
    </row>
    <row r="10" spans="1:5">
      <c r="A10" s="631"/>
      <c r="B10" s="6"/>
      <c r="D10" s="640"/>
    </row>
    <row r="11" spans="1:5" ht="26.4">
      <c r="A11" s="631">
        <v>3</v>
      </c>
      <c r="B11" s="4" t="s">
        <v>7</v>
      </c>
      <c r="C11" s="787" t="s">
        <v>332</v>
      </c>
      <c r="D11" s="788"/>
      <c r="E11" s="789"/>
    </row>
    <row r="12" spans="1:5">
      <c r="A12" s="631"/>
      <c r="B12" s="810" t="s">
        <v>5</v>
      </c>
      <c r="C12" s="810"/>
      <c r="D12" s="810"/>
      <c r="E12" s="810"/>
    </row>
    <row r="13" spans="1:5">
      <c r="A13" s="631"/>
      <c r="B13" s="6"/>
      <c r="D13" s="640"/>
    </row>
    <row r="14" spans="1:5">
      <c r="A14" s="631">
        <v>4</v>
      </c>
      <c r="B14" s="2" t="s">
        <v>9</v>
      </c>
      <c r="C14" s="807" t="s">
        <v>280</v>
      </c>
      <c r="D14" s="807"/>
      <c r="E14" s="807"/>
    </row>
    <row r="15" spans="1:5" ht="13.5" customHeight="1">
      <c r="A15" s="631"/>
      <c r="B15" s="810" t="s">
        <v>10</v>
      </c>
      <c r="C15" s="810"/>
      <c r="D15" s="810"/>
      <c r="E15" s="810"/>
    </row>
    <row r="16" spans="1:5">
      <c r="A16" s="631"/>
      <c r="D16" s="640"/>
    </row>
    <row r="17" spans="1:14">
      <c r="A17" s="631">
        <v>5</v>
      </c>
      <c r="B17" s="767" t="s">
        <v>308</v>
      </c>
      <c r="C17" s="800"/>
      <c r="D17" s="800"/>
      <c r="E17" s="800"/>
      <c r="F17" s="6"/>
      <c r="G17" s="6"/>
      <c r="H17" s="6"/>
      <c r="I17" s="6"/>
      <c r="J17" s="8"/>
      <c r="K17" s="8"/>
      <c r="L17" s="8"/>
      <c r="M17" s="8"/>
      <c r="N17" s="8"/>
    </row>
    <row r="18" spans="1:14">
      <c r="A18" s="631"/>
      <c r="B18" s="625" t="s">
        <v>12</v>
      </c>
      <c r="C18" s="1024">
        <v>1.4710000000000001E-3</v>
      </c>
      <c r="D18" s="1024"/>
      <c r="E18" s="1024"/>
      <c r="F18" s="638"/>
      <c r="G18" s="8"/>
      <c r="H18" s="8"/>
      <c r="I18" s="8"/>
      <c r="J18" s="8"/>
      <c r="K18" s="8"/>
      <c r="L18" s="8"/>
      <c r="M18" s="8"/>
      <c r="N18" s="8"/>
    </row>
    <row r="19" spans="1:14" ht="26.4">
      <c r="A19" s="631"/>
      <c r="B19" s="625" t="s">
        <v>306</v>
      </c>
      <c r="C19" s="970" t="s">
        <v>113</v>
      </c>
      <c r="D19" s="924"/>
      <c r="E19" s="971"/>
      <c r="F19" s="638"/>
      <c r="G19" s="8"/>
      <c r="I19" s="8"/>
      <c r="J19" s="8"/>
      <c r="K19" s="8"/>
      <c r="L19" s="8"/>
      <c r="M19" s="8"/>
      <c r="N19" s="8"/>
    </row>
    <row r="20" spans="1:14">
      <c r="A20" s="631"/>
      <c r="B20" s="625" t="s">
        <v>116</v>
      </c>
      <c r="C20" s="970" t="s">
        <v>113</v>
      </c>
      <c r="D20" s="924"/>
      <c r="E20" s="971"/>
      <c r="F20" s="638"/>
      <c r="G20" s="8"/>
      <c r="H20" s="8"/>
      <c r="I20" s="8"/>
      <c r="J20" s="8"/>
      <c r="K20" s="8"/>
      <c r="L20" s="8"/>
      <c r="M20" s="8"/>
      <c r="N20" s="8"/>
    </row>
    <row r="21" spans="1:14">
      <c r="A21" s="631"/>
      <c r="B21" s="634" t="s">
        <v>15</v>
      </c>
      <c r="C21" s="834" t="s">
        <v>113</v>
      </c>
      <c r="D21" s="834"/>
      <c r="E21" s="834"/>
      <c r="F21" s="638"/>
      <c r="G21" s="8"/>
      <c r="H21" s="8"/>
      <c r="I21" s="8"/>
      <c r="J21" s="8"/>
      <c r="K21" s="8"/>
      <c r="L21" s="8"/>
      <c r="M21" s="8"/>
      <c r="N21" s="8"/>
    </row>
    <row r="22" spans="1:14">
      <c r="A22" s="631"/>
      <c r="B22" s="623" t="s">
        <v>16</v>
      </c>
      <c r="C22" s="762" t="s">
        <v>89</v>
      </c>
      <c r="D22" s="762"/>
      <c r="E22" s="762"/>
      <c r="F22" s="638"/>
      <c r="G22" s="8"/>
      <c r="H22" s="8"/>
      <c r="I22" s="8"/>
      <c r="J22" s="8"/>
      <c r="K22" s="8"/>
      <c r="L22" s="8"/>
      <c r="M22" s="8"/>
      <c r="N22" s="8"/>
    </row>
    <row r="23" spans="1:14">
      <c r="A23" s="631"/>
      <c r="C23" s="8"/>
      <c r="D23" s="8"/>
      <c r="E23" s="8"/>
      <c r="F23" s="638"/>
      <c r="G23" s="8"/>
      <c r="H23" s="8"/>
      <c r="I23" s="8"/>
      <c r="J23" s="8"/>
      <c r="K23" s="8"/>
      <c r="L23" s="8"/>
      <c r="M23" s="8"/>
      <c r="N23" s="8"/>
    </row>
    <row r="24" spans="1:14">
      <c r="A24" s="631"/>
      <c r="B24" s="638"/>
      <c r="C24" s="638"/>
      <c r="D24" s="638"/>
      <c r="E24" s="638"/>
      <c r="F24" s="638"/>
      <c r="G24" s="8"/>
      <c r="H24" s="8"/>
      <c r="I24" s="8"/>
      <c r="J24" s="8"/>
      <c r="K24" s="8"/>
      <c r="L24" s="8"/>
      <c r="M24" s="8"/>
      <c r="N24" s="8"/>
    </row>
    <row r="25" spans="1:14">
      <c r="A25" s="631">
        <v>6</v>
      </c>
      <c r="B25" s="767" t="s">
        <v>312</v>
      </c>
      <c r="C25" s="767"/>
      <c r="D25" s="767"/>
      <c r="E25" s="767"/>
      <c r="F25" s="6"/>
      <c r="G25" s="6"/>
      <c r="H25" s="8"/>
      <c r="I25" s="6"/>
      <c r="J25" s="6"/>
    </row>
    <row r="26" spans="1:14">
      <c r="A26" s="631"/>
      <c r="B26" s="812" t="s">
        <v>19</v>
      </c>
      <c r="C26" s="813"/>
      <c r="D26" s="813"/>
      <c r="E26" s="842"/>
      <c r="F26" s="638"/>
    </row>
    <row r="27" spans="1:14">
      <c r="A27" s="631"/>
      <c r="B27" s="623" t="s">
        <v>20</v>
      </c>
      <c r="C27" s="622" t="s">
        <v>97</v>
      </c>
      <c r="D27" s="622" t="s">
        <v>98</v>
      </c>
      <c r="E27" s="622" t="s">
        <v>22</v>
      </c>
      <c r="F27" s="638"/>
    </row>
    <row r="28" spans="1:14" ht="13.2" customHeight="1">
      <c r="A28" s="631"/>
      <c r="B28" s="627" t="s">
        <v>441</v>
      </c>
      <c r="C28" s="10">
        <v>7425.35</v>
      </c>
      <c r="D28" s="417">
        <v>6768.3</v>
      </c>
      <c r="E28" s="967" t="s">
        <v>91</v>
      </c>
      <c r="F28" s="638"/>
    </row>
    <row r="29" spans="1:14">
      <c r="A29" s="631"/>
      <c r="B29" s="627" t="s">
        <v>24</v>
      </c>
      <c r="C29" s="10">
        <v>234.33</v>
      </c>
      <c r="D29" s="418">
        <v>208.45</v>
      </c>
      <c r="E29" s="968"/>
      <c r="F29" s="638"/>
    </row>
    <row r="30" spans="1:14">
      <c r="A30" s="631"/>
      <c r="B30" s="627" t="s">
        <v>25</v>
      </c>
      <c r="C30" s="56">
        <v>168</v>
      </c>
      <c r="D30" s="419">
        <v>408</v>
      </c>
      <c r="E30" s="968"/>
      <c r="F30" s="638"/>
    </row>
    <row r="31" spans="1:14">
      <c r="A31" s="631"/>
      <c r="B31" s="627" t="s">
        <v>26</v>
      </c>
      <c r="C31" s="10">
        <v>1102.4100000000001</v>
      </c>
      <c r="D31" s="250">
        <v>1069.82</v>
      </c>
      <c r="E31" s="969"/>
      <c r="F31" s="638"/>
    </row>
    <row r="32" spans="1:14">
      <c r="A32" s="631"/>
      <c r="B32" s="768" t="s">
        <v>122</v>
      </c>
      <c r="C32" s="769"/>
      <c r="D32" s="769"/>
      <c r="E32" s="770"/>
      <c r="F32" s="638"/>
    </row>
    <row r="33" spans="1:10">
      <c r="A33" s="631"/>
      <c r="B33" s="8"/>
      <c r="C33" s="638"/>
      <c r="D33" s="638"/>
      <c r="E33" s="638"/>
      <c r="F33" s="638"/>
    </row>
    <row r="34" spans="1:10">
      <c r="A34" s="631">
        <v>7</v>
      </c>
      <c r="B34" s="767" t="s">
        <v>27</v>
      </c>
      <c r="C34" s="767"/>
      <c r="D34" s="767"/>
      <c r="E34" s="767"/>
      <c r="F34" s="6"/>
      <c r="G34" s="6"/>
      <c r="H34" s="6"/>
      <c r="I34" s="6"/>
      <c r="J34" s="6"/>
    </row>
    <row r="35" spans="1:10">
      <c r="A35" s="631"/>
      <c r="B35" s="623" t="s">
        <v>28</v>
      </c>
      <c r="C35" s="762" t="s">
        <v>29</v>
      </c>
      <c r="D35" s="762"/>
      <c r="E35" s="762"/>
      <c r="F35" s="8"/>
    </row>
    <row r="36" spans="1:10" ht="25.5" customHeight="1">
      <c r="A36" s="631"/>
      <c r="B36" s="623" t="s">
        <v>30</v>
      </c>
      <c r="C36" s="762" t="s">
        <v>29</v>
      </c>
      <c r="D36" s="762"/>
      <c r="E36" s="762"/>
      <c r="F36" s="8"/>
    </row>
    <row r="37" spans="1:10" ht="25.5" customHeight="1">
      <c r="A37" s="631"/>
      <c r="B37" s="623" t="s">
        <v>31</v>
      </c>
      <c r="C37" s="762" t="s">
        <v>89</v>
      </c>
      <c r="D37" s="762"/>
      <c r="E37" s="762"/>
      <c r="F37" s="8"/>
    </row>
    <row r="38" spans="1:10">
      <c r="A38" s="631"/>
      <c r="C38" s="8"/>
      <c r="D38" s="8"/>
      <c r="E38" s="8"/>
      <c r="F38" s="8"/>
    </row>
    <row r="39" spans="1:10">
      <c r="A39" s="631"/>
      <c r="B39" s="638"/>
      <c r="C39" s="8"/>
      <c r="D39" s="8"/>
      <c r="E39" s="8"/>
      <c r="F39" s="8"/>
    </row>
    <row r="40" spans="1:10">
      <c r="A40" s="631">
        <v>8</v>
      </c>
      <c r="B40" s="767" t="s">
        <v>310</v>
      </c>
      <c r="C40" s="767"/>
      <c r="D40" s="767"/>
      <c r="E40" s="767"/>
      <c r="F40" s="6"/>
      <c r="G40" s="6"/>
      <c r="H40" s="6"/>
      <c r="I40" s="6"/>
      <c r="J40" s="6"/>
    </row>
    <row r="41" spans="1:10">
      <c r="A41" s="631"/>
      <c r="B41" s="623" t="s">
        <v>33</v>
      </c>
      <c r="C41" s="762" t="s">
        <v>123</v>
      </c>
      <c r="D41" s="762"/>
      <c r="E41" s="762"/>
      <c r="F41" s="8"/>
    </row>
    <row r="42" spans="1:10" ht="15">
      <c r="A42" s="631"/>
      <c r="B42" s="623" t="s">
        <v>30</v>
      </c>
      <c r="C42" s="762" t="s">
        <v>123</v>
      </c>
      <c r="D42" s="762"/>
      <c r="E42" s="762"/>
      <c r="F42" s="82"/>
      <c r="I42" s="82"/>
    </row>
    <row r="43" spans="1:10">
      <c r="A43" s="631"/>
      <c r="B43" s="623" t="s">
        <v>31</v>
      </c>
      <c r="C43" s="762" t="s">
        <v>89</v>
      </c>
      <c r="D43" s="762"/>
      <c r="E43" s="762"/>
      <c r="F43" s="8"/>
    </row>
    <row r="44" spans="1:10">
      <c r="A44" s="631"/>
      <c r="B44" s="768" t="s">
        <v>34</v>
      </c>
      <c r="C44" s="769"/>
      <c r="D44" s="769"/>
      <c r="E44" s="770"/>
      <c r="F44" s="8"/>
    </row>
    <row r="45" spans="1:10">
      <c r="A45" s="639"/>
      <c r="D45" s="619"/>
      <c r="E45" s="8"/>
    </row>
    <row r="46" spans="1:10">
      <c r="A46" s="11">
        <v>9</v>
      </c>
      <c r="B46" s="766" t="s">
        <v>311</v>
      </c>
      <c r="C46" s="767"/>
      <c r="D46" s="767"/>
      <c r="E46" s="767"/>
      <c r="F46" s="12"/>
      <c r="G46" s="6"/>
      <c r="H46" s="6"/>
      <c r="I46" s="6"/>
    </row>
    <row r="47" spans="1:10" ht="26.4">
      <c r="A47" s="11"/>
      <c r="B47" s="621" t="s">
        <v>36</v>
      </c>
      <c r="C47" s="636" t="s">
        <v>37</v>
      </c>
      <c r="D47" s="635" t="s">
        <v>38</v>
      </c>
      <c r="E47" s="636" t="s">
        <v>92</v>
      </c>
    </row>
    <row r="48" spans="1:10" ht="132">
      <c r="A48" s="13"/>
      <c r="B48" s="633" t="s">
        <v>105</v>
      </c>
      <c r="C48" s="633" t="s">
        <v>281</v>
      </c>
      <c r="D48" s="633" t="s">
        <v>281</v>
      </c>
      <c r="E48" s="637" t="s">
        <v>76</v>
      </c>
    </row>
    <row r="49" spans="1:14">
      <c r="A49" s="14"/>
      <c r="B49" s="839"/>
      <c r="C49" s="840"/>
      <c r="D49" s="840"/>
      <c r="E49" s="841"/>
      <c r="F49" s="638"/>
      <c r="G49" s="638"/>
      <c r="H49" s="638"/>
    </row>
    <row r="50" spans="1:14">
      <c r="A50" s="15"/>
      <c r="B50" s="37"/>
      <c r="C50" s="619"/>
      <c r="D50" s="619"/>
      <c r="E50" s="619"/>
      <c r="F50" s="638"/>
      <c r="G50" s="638"/>
      <c r="H50" s="638"/>
      <c r="I50" s="638"/>
    </row>
    <row r="51" spans="1:14" ht="12" customHeight="1">
      <c r="A51" s="11">
        <v>10</v>
      </c>
      <c r="B51" s="766" t="s">
        <v>311</v>
      </c>
      <c r="C51" s="767"/>
      <c r="D51" s="767"/>
      <c r="E51" s="767"/>
      <c r="F51" s="638"/>
      <c r="G51" s="638"/>
      <c r="H51" s="638"/>
    </row>
    <row r="52" spans="1:14" hidden="1">
      <c r="A52" s="13"/>
      <c r="B52" s="867" t="s">
        <v>41</v>
      </c>
      <c r="C52" s="869" t="s">
        <v>294</v>
      </c>
      <c r="D52" s="870"/>
      <c r="E52" s="871"/>
      <c r="K52" s="1"/>
    </row>
    <row r="53" spans="1:14" ht="38.25" customHeight="1">
      <c r="A53" s="13"/>
      <c r="B53" s="868"/>
      <c r="C53" s="872"/>
      <c r="D53" s="873"/>
      <c r="E53" s="874"/>
      <c r="K53" s="1"/>
    </row>
    <row r="54" spans="1:14" ht="60" customHeight="1">
      <c r="A54" s="11"/>
      <c r="B54" s="16" t="s">
        <v>42</v>
      </c>
      <c r="C54" s="764" t="s">
        <v>281</v>
      </c>
      <c r="D54" s="764"/>
      <c r="E54" s="764"/>
    </row>
    <row r="55" spans="1:14">
      <c r="A55" s="13"/>
      <c r="B55" s="16" t="s">
        <v>43</v>
      </c>
      <c r="C55" s="875" t="s">
        <v>295</v>
      </c>
      <c r="D55" s="876"/>
      <c r="E55" s="877"/>
      <c r="K55" s="17"/>
    </row>
    <row r="56" spans="1:14">
      <c r="A56" s="13"/>
      <c r="B56" s="839"/>
      <c r="C56" s="840"/>
      <c r="D56" s="840"/>
      <c r="E56" s="841"/>
      <c r="K56" s="17"/>
    </row>
    <row r="57" spans="1:14" s="38" customFormat="1">
      <c r="A57" s="18" t="s">
        <v>45</v>
      </c>
      <c r="B57" s="858" t="s">
        <v>46</v>
      </c>
      <c r="C57" s="858"/>
      <c r="D57" s="858"/>
      <c r="E57" s="858"/>
    </row>
    <row r="58" spans="1:14">
      <c r="A58" s="23"/>
      <c r="B58" s="24"/>
      <c r="C58" s="25"/>
      <c r="D58" s="25"/>
      <c r="E58" s="25"/>
      <c r="F58" s="25"/>
    </row>
    <row r="59" spans="1:14">
      <c r="A59" s="631">
        <v>11</v>
      </c>
      <c r="B59" s="2" t="s">
        <v>47</v>
      </c>
      <c r="C59" s="799" t="s">
        <v>271</v>
      </c>
      <c r="D59" s="799"/>
      <c r="E59" s="799"/>
      <c r="F59" s="6"/>
      <c r="G59" s="128"/>
      <c r="H59" s="26"/>
      <c r="I59" s="6"/>
      <c r="J59" s="6"/>
    </row>
    <row r="60" spans="1:14">
      <c r="A60" s="631"/>
      <c r="B60" s="638"/>
      <c r="C60" s="638"/>
      <c r="D60" s="638"/>
      <c r="E60" s="638"/>
      <c r="F60" s="638"/>
      <c r="G60" s="55"/>
      <c r="H60" s="27"/>
      <c r="I60" s="27"/>
      <c r="J60" s="638"/>
    </row>
    <row r="61" spans="1:14">
      <c r="A61" s="631">
        <v>12</v>
      </c>
      <c r="B61" s="6" t="s">
        <v>48</v>
      </c>
      <c r="C61" s="6"/>
      <c r="D61" s="6"/>
      <c r="E61" s="26"/>
      <c r="F61" s="26"/>
      <c r="G61" s="128"/>
      <c r="H61" s="26"/>
      <c r="I61" s="6"/>
      <c r="J61" s="6"/>
      <c r="K61" s="6"/>
      <c r="L61" s="6"/>
      <c r="M61" s="6"/>
      <c r="N61" s="6"/>
    </row>
    <row r="62" spans="1:14">
      <c r="A62" s="631"/>
      <c r="B62" s="6"/>
      <c r="C62" s="6"/>
      <c r="D62" s="6"/>
      <c r="E62" s="26"/>
      <c r="F62" s="26"/>
      <c r="G62" s="26"/>
      <c r="H62" s="6"/>
      <c r="I62" s="6"/>
      <c r="J62" s="6"/>
      <c r="K62" s="6"/>
      <c r="L62" s="6"/>
      <c r="M62" s="6"/>
      <c r="N62" s="6"/>
    </row>
    <row r="63" spans="1:14">
      <c r="A63" s="631"/>
      <c r="B63" s="623" t="s">
        <v>49</v>
      </c>
      <c r="C63" s="762" t="s">
        <v>283</v>
      </c>
      <c r="D63" s="762"/>
      <c r="E63" s="762"/>
      <c r="F63" s="27"/>
      <c r="G63" s="27"/>
      <c r="H63" s="638"/>
      <c r="I63" s="638"/>
      <c r="J63" s="638"/>
      <c r="K63" s="638"/>
      <c r="L63" s="638"/>
      <c r="M63" s="638"/>
      <c r="N63" s="638"/>
    </row>
    <row r="64" spans="1:14">
      <c r="A64" s="631"/>
      <c r="B64" s="638"/>
      <c r="C64" s="638"/>
      <c r="D64" s="55"/>
      <c r="E64" s="55"/>
      <c r="F64" s="638"/>
      <c r="G64" s="638"/>
      <c r="H64" s="638"/>
      <c r="I64" s="638"/>
      <c r="J64" s="638"/>
      <c r="K64" s="638"/>
      <c r="L64" s="638"/>
      <c r="M64" s="638"/>
      <c r="N64" s="638"/>
    </row>
    <row r="65" spans="1:14">
      <c r="A65" s="631"/>
      <c r="B65" s="767" t="s">
        <v>50</v>
      </c>
      <c r="C65" s="800" t="s">
        <v>237</v>
      </c>
      <c r="D65" s="800" t="s">
        <v>421</v>
      </c>
      <c r="E65" s="802" t="s">
        <v>422</v>
      </c>
      <c r="F65" s="790" t="s">
        <v>117</v>
      </c>
      <c r="G65" s="791"/>
      <c r="H65" s="792"/>
      <c r="I65" s="771" t="s">
        <v>52</v>
      </c>
      <c r="J65" s="771"/>
      <c r="K65" s="771"/>
      <c r="L65" s="771" t="s">
        <v>53</v>
      </c>
      <c r="M65" s="771"/>
      <c r="N65" s="771"/>
    </row>
    <row r="66" spans="1:14" ht="39.6">
      <c r="A66" s="639"/>
      <c r="B66" s="767"/>
      <c r="C66" s="801"/>
      <c r="D66" s="801"/>
      <c r="E66" s="803"/>
      <c r="F66" s="623" t="s">
        <v>54</v>
      </c>
      <c r="G66" s="623" t="s">
        <v>55</v>
      </c>
      <c r="H66" s="623" t="s">
        <v>56</v>
      </c>
      <c r="I66" s="623" t="s">
        <v>57</v>
      </c>
      <c r="J66" s="623" t="s">
        <v>55</v>
      </c>
      <c r="K66" s="623" t="s">
        <v>56</v>
      </c>
      <c r="L66" s="623" t="s">
        <v>57</v>
      </c>
      <c r="M66" s="623" t="s">
        <v>55</v>
      </c>
      <c r="N66" s="623" t="s">
        <v>56</v>
      </c>
    </row>
    <row r="67" spans="1:14">
      <c r="A67" s="639"/>
      <c r="B67" s="623" t="s">
        <v>58</v>
      </c>
      <c r="C67" s="130">
        <v>73.5</v>
      </c>
      <c r="D67" s="629">
        <v>127.1</v>
      </c>
      <c r="E67" s="629">
        <v>113.5</v>
      </c>
      <c r="F67" s="629">
        <v>72</v>
      </c>
      <c r="G67" s="629">
        <v>136.05000000000001</v>
      </c>
      <c r="H67" s="629">
        <v>66.5</v>
      </c>
      <c r="I67" s="28">
        <v>51</v>
      </c>
      <c r="J67" s="28">
        <v>109</v>
      </c>
      <c r="K67" s="28">
        <v>50.75</v>
      </c>
      <c r="L67" s="28" t="s">
        <v>40</v>
      </c>
      <c r="M67" s="28" t="s">
        <v>40</v>
      </c>
      <c r="N67" s="28" t="s">
        <v>40</v>
      </c>
    </row>
    <row r="68" spans="1:14" ht="26.4">
      <c r="A68" s="639"/>
      <c r="B68" s="623" t="s">
        <v>93</v>
      </c>
      <c r="C68" s="130">
        <v>57991.11</v>
      </c>
      <c r="D68" s="130">
        <v>61033.55</v>
      </c>
      <c r="E68" s="629">
        <v>60747.31</v>
      </c>
      <c r="F68" s="629">
        <v>58991.519999999997</v>
      </c>
      <c r="G68" s="629">
        <v>63583.07</v>
      </c>
      <c r="H68" s="629">
        <v>57050.400000000001</v>
      </c>
      <c r="I68" s="28">
        <v>73651.350000000006</v>
      </c>
      <c r="J68" s="28">
        <v>74245.17</v>
      </c>
      <c r="K68" s="28">
        <v>58393.08</v>
      </c>
      <c r="L68" s="28" t="s">
        <v>40</v>
      </c>
      <c r="M68" s="28" t="s">
        <v>40</v>
      </c>
      <c r="N68" s="28" t="s">
        <v>40</v>
      </c>
    </row>
    <row r="69" spans="1:14" ht="13.8">
      <c r="A69" s="639"/>
      <c r="B69" s="623" t="s">
        <v>313</v>
      </c>
      <c r="C69" s="829" t="s">
        <v>76</v>
      </c>
      <c r="D69" s="829"/>
      <c r="E69" s="829"/>
      <c r="F69" s="829"/>
      <c r="G69" s="829"/>
      <c r="H69" s="829"/>
      <c r="I69" s="829"/>
      <c r="J69" s="829"/>
      <c r="K69" s="829"/>
      <c r="L69" s="829"/>
      <c r="M69" s="829"/>
      <c r="N69" s="829"/>
    </row>
    <row r="70" spans="1:14">
      <c r="A70" s="639"/>
      <c r="B70" s="830" t="s">
        <v>325</v>
      </c>
      <c r="C70" s="830"/>
      <c r="D70" s="830"/>
      <c r="E70" s="830"/>
      <c r="F70" s="830"/>
      <c r="G70" s="830"/>
      <c r="H70" s="830"/>
      <c r="I70" s="830"/>
      <c r="J70" s="830"/>
      <c r="K70" s="830"/>
      <c r="L70" s="830"/>
      <c r="M70" s="830"/>
      <c r="N70" s="830"/>
    </row>
    <row r="71" spans="1:14" ht="13.8">
      <c r="A71" s="639"/>
      <c r="B71" s="832" t="s">
        <v>17</v>
      </c>
      <c r="C71" s="832"/>
      <c r="D71" s="832"/>
      <c r="E71" s="832"/>
      <c r="F71" s="832"/>
      <c r="G71" s="832"/>
      <c r="H71" s="832"/>
      <c r="I71" s="832"/>
      <c r="J71" s="832"/>
      <c r="K71" s="832"/>
      <c r="L71" s="832"/>
      <c r="M71" s="832"/>
      <c r="N71" s="832"/>
    </row>
    <row r="72" spans="1:14">
      <c r="A72" s="639"/>
      <c r="B72" s="810">
        <v>159.6</v>
      </c>
      <c r="C72" s="810"/>
      <c r="D72" s="810"/>
      <c r="E72" s="810"/>
      <c r="F72" s="810"/>
      <c r="G72" s="810"/>
      <c r="H72" s="810"/>
      <c r="I72" s="810"/>
      <c r="J72" s="810"/>
      <c r="K72" s="810"/>
      <c r="L72" s="810"/>
      <c r="M72" s="810"/>
      <c r="N72" s="810"/>
    </row>
    <row r="73" spans="1:14" s="1" customFormat="1">
      <c r="B73" s="853" t="s">
        <v>61</v>
      </c>
      <c r="C73" s="853"/>
      <c r="D73" s="853"/>
      <c r="E73" s="853"/>
      <c r="F73" s="853"/>
      <c r="G73" s="853"/>
      <c r="H73" s="853"/>
      <c r="I73" s="853"/>
      <c r="J73" s="853"/>
      <c r="K73" s="853"/>
      <c r="L73" s="853"/>
      <c r="M73" s="853"/>
      <c r="N73" s="853"/>
    </row>
    <row r="74" spans="1:14">
      <c r="A74" s="639"/>
      <c r="B74" s="831" t="s">
        <v>110</v>
      </c>
      <c r="C74" s="831"/>
      <c r="D74" s="831"/>
      <c r="E74" s="831"/>
      <c r="F74" s="831"/>
      <c r="G74" s="831"/>
      <c r="H74" s="831"/>
      <c r="I74" s="831"/>
      <c r="J74" s="831"/>
      <c r="K74" s="831"/>
      <c r="L74" s="831"/>
      <c r="M74" s="831"/>
      <c r="N74" s="831"/>
    </row>
    <row r="75" spans="1:14">
      <c r="A75" s="639"/>
      <c r="B75" s="831" t="s">
        <v>62</v>
      </c>
      <c r="C75" s="831"/>
      <c r="D75" s="831"/>
      <c r="E75" s="831"/>
      <c r="F75" s="831"/>
      <c r="G75" s="831"/>
      <c r="H75" s="831"/>
      <c r="I75" s="831"/>
      <c r="J75" s="831"/>
      <c r="K75" s="831"/>
      <c r="L75" s="831"/>
      <c r="M75" s="831"/>
      <c r="N75" s="831"/>
    </row>
    <row r="76" spans="1:14">
      <c r="A76" s="639"/>
      <c r="B76" s="30"/>
      <c r="C76" s="30"/>
      <c r="D76" s="30"/>
      <c r="E76" s="30"/>
      <c r="F76" s="30"/>
      <c r="G76" s="8"/>
      <c r="H76" s="8"/>
      <c r="I76" s="8"/>
      <c r="J76" s="8"/>
      <c r="K76" s="8"/>
      <c r="L76" s="8"/>
      <c r="M76" s="8"/>
      <c r="N76" s="8"/>
    </row>
    <row r="77" spans="1:14">
      <c r="A77" s="631">
        <v>13</v>
      </c>
      <c r="B77" s="796" t="s">
        <v>63</v>
      </c>
      <c r="C77" s="797"/>
      <c r="D77" s="797"/>
      <c r="E77" s="797"/>
      <c r="F77" s="797"/>
      <c r="G77" s="766"/>
      <c r="H77" s="6"/>
      <c r="I77" s="6"/>
      <c r="J77" s="6"/>
      <c r="K77" s="6"/>
      <c r="L77" s="6"/>
      <c r="M77" s="6"/>
      <c r="N77" s="6"/>
    </row>
    <row r="78" spans="1:14">
      <c r="A78" s="631"/>
      <c r="C78" s="638"/>
      <c r="D78" s="638"/>
      <c r="E78" s="638"/>
      <c r="F78" s="638"/>
      <c r="G78" s="638"/>
      <c r="H78" s="638"/>
      <c r="I78" s="638"/>
      <c r="J78" s="638"/>
      <c r="K78" s="638"/>
      <c r="L78" s="638"/>
      <c r="M78" s="638"/>
      <c r="N78" s="638"/>
    </row>
    <row r="79" spans="1:14" ht="26.4">
      <c r="A79" s="639"/>
      <c r="B79" s="620" t="s">
        <v>64</v>
      </c>
      <c r="C79" s="622" t="s">
        <v>65</v>
      </c>
      <c r="D79" s="622" t="s">
        <v>342</v>
      </c>
      <c r="E79" s="622" t="s">
        <v>94</v>
      </c>
      <c r="F79" s="622" t="s">
        <v>67</v>
      </c>
      <c r="G79" s="622" t="s">
        <v>81</v>
      </c>
      <c r="H79" s="8"/>
      <c r="I79" s="8"/>
      <c r="J79" s="8"/>
      <c r="K79" s="8"/>
      <c r="L79" s="8"/>
      <c r="M79" s="8"/>
      <c r="N79" s="8"/>
    </row>
    <row r="80" spans="1:14" ht="26.4" customHeight="1">
      <c r="A80" s="639"/>
      <c r="B80" s="773" t="s">
        <v>440</v>
      </c>
      <c r="C80" s="2" t="s">
        <v>284</v>
      </c>
      <c r="D80" s="39">
        <v>7.88</v>
      </c>
      <c r="E80" s="146">
        <v>5.74</v>
      </c>
      <c r="F80" s="641">
        <v>5.1100000000000003</v>
      </c>
      <c r="G80" s="958" t="s">
        <v>95</v>
      </c>
      <c r="H80" s="32"/>
      <c r="I80" s="32"/>
      <c r="J80" s="32"/>
      <c r="K80" s="32"/>
      <c r="L80" s="32"/>
      <c r="M80" s="32"/>
      <c r="N80" s="32"/>
    </row>
    <row r="81" spans="1:14">
      <c r="A81" s="639"/>
      <c r="B81" s="773"/>
      <c r="C81" s="2" t="s">
        <v>126</v>
      </c>
      <c r="D81" s="626"/>
      <c r="E81" s="146"/>
      <c r="F81" s="642"/>
      <c r="G81" s="959"/>
      <c r="H81" s="32"/>
      <c r="I81" s="32"/>
      <c r="J81" s="32"/>
      <c r="K81" s="32"/>
      <c r="L81" s="32"/>
      <c r="M81" s="32"/>
      <c r="N81" s="32"/>
    </row>
    <row r="82" spans="1:14">
      <c r="A82" s="639"/>
      <c r="B82" s="773"/>
      <c r="C82" s="10" t="s">
        <v>285</v>
      </c>
      <c r="D82" s="626">
        <v>12.02</v>
      </c>
      <c r="E82" s="146">
        <v>0.46</v>
      </c>
      <c r="F82" s="642">
        <v>0.03</v>
      </c>
      <c r="G82" s="959"/>
      <c r="H82" s="32"/>
      <c r="I82" s="32"/>
      <c r="J82" s="32"/>
      <c r="K82" s="32"/>
      <c r="L82" s="32"/>
      <c r="M82" s="32"/>
      <c r="N82" s="32"/>
    </row>
    <row r="83" spans="1:14">
      <c r="A83" s="639"/>
      <c r="B83" s="773"/>
      <c r="C83" s="10" t="s">
        <v>286</v>
      </c>
      <c r="D83" s="626">
        <v>31.81</v>
      </c>
      <c r="E83" s="146">
        <v>21.94</v>
      </c>
      <c r="F83" s="642">
        <v>12.27</v>
      </c>
      <c r="G83" s="959"/>
      <c r="H83" s="32"/>
      <c r="I83" s="32"/>
      <c r="J83" s="32"/>
      <c r="K83" s="32"/>
      <c r="L83" s="32"/>
      <c r="M83" s="32"/>
      <c r="N83" s="32"/>
    </row>
    <row r="84" spans="1:14">
      <c r="A84" s="639"/>
      <c r="B84" s="773"/>
      <c r="C84" s="10" t="s">
        <v>287</v>
      </c>
      <c r="D84" s="626">
        <v>37.68</v>
      </c>
      <c r="E84" s="146">
        <v>25.62</v>
      </c>
      <c r="F84" s="642">
        <v>2.0699999999999998</v>
      </c>
      <c r="G84" s="959"/>
      <c r="H84" s="32"/>
      <c r="I84" s="32"/>
      <c r="J84" s="32"/>
      <c r="K84" s="32"/>
      <c r="L84" s="32"/>
      <c r="M84" s="32"/>
      <c r="N84" s="32"/>
    </row>
    <row r="85" spans="1:14">
      <c r="A85" s="639"/>
      <c r="B85" s="773"/>
      <c r="C85" s="10" t="s">
        <v>288</v>
      </c>
      <c r="D85" s="626">
        <v>6.46</v>
      </c>
      <c r="E85" s="146">
        <v>3.47</v>
      </c>
      <c r="F85" s="642">
        <v>3.91</v>
      </c>
      <c r="G85" s="959"/>
      <c r="H85" s="32"/>
      <c r="I85" s="32"/>
      <c r="J85" s="32"/>
      <c r="K85" s="32"/>
      <c r="L85" s="32"/>
      <c r="M85" s="32"/>
      <c r="N85" s="32"/>
    </row>
    <row r="86" spans="1:14">
      <c r="A86" s="639"/>
      <c r="B86" s="773"/>
      <c r="C86" s="2" t="s">
        <v>70</v>
      </c>
      <c r="D86" s="114">
        <f>(D82+D83+D84+D85)/4</f>
        <v>21.992499999999996</v>
      </c>
      <c r="E86" s="146">
        <f>AVERAGE(E82:E85)</f>
        <v>12.8725</v>
      </c>
      <c r="F86" s="642">
        <f>SUM(F82:F85)/4</f>
        <v>4.57</v>
      </c>
      <c r="G86" s="959"/>
      <c r="H86" s="32"/>
      <c r="I86" s="32"/>
      <c r="J86" s="32"/>
      <c r="K86" s="32"/>
      <c r="L86" s="32"/>
      <c r="M86" s="32"/>
      <c r="N86" s="32"/>
    </row>
    <row r="87" spans="1:14" ht="26.4">
      <c r="A87" s="639"/>
      <c r="B87" s="773" t="s">
        <v>71</v>
      </c>
      <c r="C87" s="2" t="s">
        <v>284</v>
      </c>
      <c r="D87" s="45">
        <v>5.71</v>
      </c>
      <c r="E87" s="146">
        <f>F67/E80</f>
        <v>12.543554006968641</v>
      </c>
      <c r="F87" s="642">
        <v>9.98</v>
      </c>
      <c r="G87" s="959"/>
      <c r="H87" s="32"/>
      <c r="I87" s="32"/>
      <c r="J87" s="32"/>
      <c r="K87" s="32"/>
      <c r="L87" s="32"/>
      <c r="M87" s="32"/>
      <c r="N87" s="32"/>
    </row>
    <row r="88" spans="1:14">
      <c r="A88" s="639"/>
      <c r="B88" s="773"/>
      <c r="C88" s="2" t="s">
        <v>69</v>
      </c>
      <c r="D88" s="626"/>
      <c r="E88" s="146"/>
      <c r="F88" s="642"/>
      <c r="G88" s="959"/>
      <c r="H88" s="32"/>
      <c r="I88" s="32"/>
      <c r="J88" s="32"/>
      <c r="K88" s="32"/>
      <c r="L88" s="32"/>
      <c r="M88" s="32"/>
      <c r="N88" s="32"/>
    </row>
    <row r="89" spans="1:14">
      <c r="A89" s="639"/>
      <c r="B89" s="773"/>
      <c r="C89" s="10" t="s">
        <v>285</v>
      </c>
      <c r="D89" s="626">
        <v>20.13</v>
      </c>
      <c r="E89" s="146">
        <f>13.25/E82</f>
        <v>28.804347826086957</v>
      </c>
      <c r="F89" s="642">
        <v>330</v>
      </c>
      <c r="G89" s="959"/>
      <c r="H89" s="32"/>
      <c r="I89" s="32"/>
      <c r="J89" s="32"/>
      <c r="K89" s="32"/>
      <c r="L89" s="32"/>
      <c r="M89" s="32"/>
      <c r="N89" s="32"/>
    </row>
    <row r="90" spans="1:14">
      <c r="A90" s="639"/>
      <c r="B90" s="773"/>
      <c r="C90" s="10" t="s">
        <v>286</v>
      </c>
      <c r="D90" s="626">
        <v>7.17</v>
      </c>
      <c r="E90" s="146">
        <f>363.3/E83</f>
        <v>16.558796718322697</v>
      </c>
      <c r="F90" s="642">
        <v>3.75</v>
      </c>
      <c r="G90" s="959"/>
      <c r="H90" s="32"/>
      <c r="I90" s="32"/>
      <c r="J90" s="32"/>
      <c r="K90" s="32"/>
      <c r="L90" s="32"/>
      <c r="M90" s="32"/>
      <c r="N90" s="32"/>
    </row>
    <row r="91" spans="1:14">
      <c r="A91" s="639"/>
      <c r="B91" s="773"/>
      <c r="C91" s="10" t="s">
        <v>289</v>
      </c>
      <c r="D91" s="626">
        <v>10.130000000000001</v>
      </c>
      <c r="E91" s="146">
        <f>355.65/E84</f>
        <v>13.881733021077283</v>
      </c>
      <c r="F91" s="642">
        <v>34.6</v>
      </c>
      <c r="G91" s="959"/>
      <c r="H91" s="32"/>
      <c r="I91" s="32"/>
      <c r="J91" s="32"/>
      <c r="K91" s="32"/>
      <c r="L91" s="32"/>
      <c r="M91" s="32"/>
      <c r="N91" s="32"/>
    </row>
    <row r="92" spans="1:14">
      <c r="A92" s="639"/>
      <c r="B92" s="773"/>
      <c r="C92" s="10" t="s">
        <v>288</v>
      </c>
      <c r="D92" s="626">
        <v>21.38</v>
      </c>
      <c r="E92" s="146">
        <f>123.75/3.47</f>
        <v>35.662824207492797</v>
      </c>
      <c r="F92" s="642">
        <v>24.01</v>
      </c>
      <c r="G92" s="959"/>
      <c r="H92" s="32"/>
      <c r="I92" s="32"/>
      <c r="J92" s="32"/>
      <c r="K92" s="32"/>
      <c r="L92" s="32"/>
      <c r="M92" s="32"/>
      <c r="N92" s="32"/>
    </row>
    <row r="93" spans="1:14">
      <c r="A93" s="639"/>
      <c r="B93" s="773"/>
      <c r="C93" s="2" t="s">
        <v>70</v>
      </c>
      <c r="D93" s="57">
        <f>(D89+D90+D91+D92)/4</f>
        <v>14.702500000000001</v>
      </c>
      <c r="E93" s="146">
        <f>AVERAGE(E89:E92)</f>
        <v>23.72692544324493</v>
      </c>
      <c r="F93" s="642">
        <f>SUM(F89:F92)/4</f>
        <v>98.09</v>
      </c>
      <c r="G93" s="959"/>
      <c r="H93" s="32"/>
      <c r="I93" s="32"/>
      <c r="J93" s="32"/>
      <c r="K93" s="32"/>
      <c r="L93" s="32"/>
      <c r="M93" s="32"/>
      <c r="N93" s="32"/>
    </row>
    <row r="94" spans="1:14" ht="26.4">
      <c r="A94" s="639"/>
      <c r="B94" s="773" t="s">
        <v>72</v>
      </c>
      <c r="C94" s="2" t="s">
        <v>290</v>
      </c>
      <c r="D94" s="51">
        <v>0.44390000000000002</v>
      </c>
      <c r="E94" s="147">
        <f>234.33/1270.41</f>
        <v>0.18445226344251067</v>
      </c>
      <c r="F94" s="642">
        <v>14.11</v>
      </c>
      <c r="G94" s="959"/>
      <c r="H94" s="32"/>
      <c r="I94"/>
    </row>
    <row r="95" spans="1:14">
      <c r="A95" s="639"/>
      <c r="B95" s="773"/>
      <c r="C95" s="2" t="s">
        <v>69</v>
      </c>
      <c r="D95" s="626"/>
      <c r="E95" s="146"/>
      <c r="F95" s="642"/>
      <c r="G95" s="959"/>
      <c r="H95" s="32"/>
      <c r="I95" s="32"/>
      <c r="J95" s="32"/>
      <c r="K95" s="32"/>
      <c r="L95" s="32"/>
      <c r="M95" s="32"/>
      <c r="N95" s="32"/>
    </row>
    <row r="96" spans="1:14">
      <c r="A96" s="639"/>
      <c r="B96" s="773"/>
      <c r="C96" s="10" t="s">
        <v>285</v>
      </c>
      <c r="D96" s="83">
        <v>0.1673</v>
      </c>
      <c r="E96" s="44">
        <f>82.19/1156.4</f>
        <v>7.107402282947077E-2</v>
      </c>
      <c r="F96" s="642">
        <v>0.4</v>
      </c>
      <c r="G96" s="959"/>
      <c r="H96" s="32"/>
      <c r="I96" s="32"/>
      <c r="J96" s="32"/>
      <c r="K96" s="32"/>
      <c r="L96" s="32"/>
      <c r="M96" s="32"/>
      <c r="N96" s="32"/>
    </row>
    <row r="97" spans="1:14">
      <c r="A97" s="639"/>
      <c r="B97" s="773"/>
      <c r="C97" s="10" t="s">
        <v>286</v>
      </c>
      <c r="D97" s="83">
        <v>0.45190000000000002</v>
      </c>
      <c r="E97" s="148">
        <f>2321.22/9762.85</f>
        <v>0.23776049002084429</v>
      </c>
      <c r="F97" s="642">
        <v>11.7</v>
      </c>
      <c r="G97" s="959"/>
      <c r="H97" s="32"/>
      <c r="I97" s="32"/>
      <c r="J97" s="32"/>
      <c r="K97" s="32"/>
      <c r="L97" s="32"/>
      <c r="M97" s="32"/>
      <c r="N97" s="32"/>
    </row>
    <row r="98" spans="1:14">
      <c r="A98" s="639"/>
      <c r="B98" s="773"/>
      <c r="C98" s="10" t="s">
        <v>289</v>
      </c>
      <c r="D98" s="83">
        <v>0.2928</v>
      </c>
      <c r="E98" s="146">
        <v>23.21</v>
      </c>
      <c r="F98" s="642">
        <v>16.48</v>
      </c>
      <c r="G98" s="959"/>
      <c r="H98" s="32"/>
      <c r="I98" s="32"/>
      <c r="J98" s="32"/>
      <c r="K98" s="32"/>
      <c r="L98" s="32"/>
      <c r="M98" s="32"/>
      <c r="N98" s="32"/>
    </row>
    <row r="99" spans="1:14">
      <c r="A99" s="639"/>
      <c r="B99" s="773"/>
      <c r="C99" s="10" t="s">
        <v>288</v>
      </c>
      <c r="D99" s="51">
        <v>0.17019999999999999</v>
      </c>
      <c r="E99" s="148">
        <f>522.3/7731.7</f>
        <v>6.7553060775767296E-2</v>
      </c>
      <c r="F99" s="642">
        <v>6.35</v>
      </c>
      <c r="G99" s="959"/>
      <c r="H99" s="32"/>
      <c r="I99" s="32"/>
      <c r="J99" s="32"/>
      <c r="K99" s="32"/>
      <c r="L99" s="32"/>
      <c r="M99" s="32"/>
      <c r="N99" s="32"/>
    </row>
    <row r="100" spans="1:14">
      <c r="A100" s="639"/>
      <c r="B100" s="773"/>
      <c r="C100" s="2" t="s">
        <v>70</v>
      </c>
      <c r="D100" s="84">
        <f>(D96+D97+D98+D99)/4</f>
        <v>0.27054999999999996</v>
      </c>
      <c r="E100" s="146">
        <f>AVERAGE(E96:E99)</f>
        <v>5.8965968934065209</v>
      </c>
      <c r="F100" s="642">
        <f>SUM(F96:F99)/4</f>
        <v>8.7324999999999999</v>
      </c>
      <c r="G100" s="959"/>
      <c r="H100" s="32"/>
      <c r="I100" s="32"/>
      <c r="J100" s="32"/>
      <c r="K100" s="32"/>
      <c r="L100" s="32"/>
      <c r="M100" s="32"/>
      <c r="N100" s="32"/>
    </row>
    <row r="101" spans="1:14" ht="26.4">
      <c r="A101" s="639"/>
      <c r="B101" s="773" t="s">
        <v>73</v>
      </c>
      <c r="C101" s="2" t="s">
        <v>284</v>
      </c>
      <c r="D101" s="39">
        <v>17.739999999999998</v>
      </c>
      <c r="E101" s="146">
        <f>1270.41/16.8</f>
        <v>75.619642857142864</v>
      </c>
      <c r="F101" s="642">
        <v>36.22</v>
      </c>
      <c r="G101" s="959"/>
      <c r="H101" s="32"/>
      <c r="I101" s="32"/>
      <c r="J101" s="32"/>
      <c r="K101" s="32"/>
      <c r="L101" s="32"/>
      <c r="M101" s="32"/>
      <c r="N101" s="32"/>
    </row>
    <row r="102" spans="1:14">
      <c r="A102" s="639"/>
      <c r="B102" s="773"/>
      <c r="C102" s="2" t="s">
        <v>291</v>
      </c>
      <c r="D102" s="626"/>
      <c r="E102" s="146"/>
      <c r="F102" s="642"/>
      <c r="G102" s="959"/>
      <c r="H102" s="32"/>
      <c r="I102" s="32"/>
      <c r="J102" s="32"/>
      <c r="K102" s="32"/>
      <c r="L102" s="32"/>
      <c r="M102" s="32"/>
      <c r="N102" s="32"/>
    </row>
    <row r="103" spans="1:14">
      <c r="A103" s="639"/>
      <c r="B103" s="828"/>
      <c r="C103" s="10" t="s">
        <v>285</v>
      </c>
      <c r="D103" s="626">
        <v>71.540000000000006</v>
      </c>
      <c r="E103" s="146">
        <f>1156.8/150.56</f>
        <v>7.6833156216790641</v>
      </c>
      <c r="F103" s="642">
        <v>7.66</v>
      </c>
      <c r="G103" s="959"/>
      <c r="H103" s="32"/>
      <c r="I103" s="32"/>
      <c r="J103" s="32"/>
      <c r="K103" s="32"/>
      <c r="L103" s="32"/>
      <c r="M103" s="32"/>
      <c r="N103" s="32"/>
    </row>
    <row r="104" spans="1:14">
      <c r="A104" s="639"/>
      <c r="B104" s="828"/>
      <c r="C104" s="10" t="s">
        <v>286</v>
      </c>
      <c r="D104" s="626">
        <v>7.04</v>
      </c>
      <c r="E104" s="146">
        <f>9762.85/105.725</f>
        <v>92.341924804918435</v>
      </c>
      <c r="F104" s="642">
        <v>10.48</v>
      </c>
      <c r="G104" s="959"/>
      <c r="H104" s="32"/>
      <c r="I104" s="32"/>
      <c r="J104" s="32"/>
      <c r="K104" s="32"/>
      <c r="L104" s="32"/>
      <c r="M104" s="32"/>
      <c r="N104" s="32"/>
    </row>
    <row r="105" spans="1:14">
      <c r="A105" s="639"/>
      <c r="B105" s="828"/>
      <c r="C105" s="10" t="s">
        <v>289</v>
      </c>
      <c r="D105" s="626">
        <v>77.98</v>
      </c>
      <c r="E105" s="146">
        <v>114.54</v>
      </c>
      <c r="F105" s="642">
        <v>12.53</v>
      </c>
      <c r="G105" s="959"/>
      <c r="H105" s="32"/>
      <c r="I105" s="32"/>
      <c r="J105" s="32"/>
      <c r="K105" s="32"/>
      <c r="L105" s="32"/>
      <c r="M105" s="32"/>
      <c r="N105" s="32"/>
    </row>
    <row r="106" spans="1:14">
      <c r="A106" s="639"/>
      <c r="B106" s="828"/>
      <c r="C106" s="10" t="s">
        <v>288</v>
      </c>
      <c r="D106" s="626">
        <v>42.98</v>
      </c>
      <c r="E106" s="146">
        <f>7731.7/161.27</f>
        <v>47.942580765176409</v>
      </c>
      <c r="F106" s="642">
        <v>61.53</v>
      </c>
      <c r="G106" s="959"/>
      <c r="H106" s="32"/>
      <c r="I106" s="32"/>
      <c r="J106" s="32"/>
      <c r="K106" s="32"/>
      <c r="L106" s="32"/>
      <c r="M106" s="32"/>
      <c r="N106" s="32"/>
    </row>
    <row r="107" spans="1:14">
      <c r="A107" s="639"/>
      <c r="B107" s="828"/>
      <c r="C107" s="2" t="s">
        <v>70</v>
      </c>
      <c r="D107" s="57">
        <f>(D103+D104+D105+D106)/4</f>
        <v>49.884999999999998</v>
      </c>
      <c r="E107" s="146">
        <f>AVERAGE(E103:E106)</f>
        <v>65.626955297943468</v>
      </c>
      <c r="F107" s="643">
        <f>SUM(F103:F106)/4</f>
        <v>23.05</v>
      </c>
      <c r="G107" s="959"/>
      <c r="H107" s="32"/>
      <c r="I107" s="32"/>
      <c r="J107" s="32"/>
      <c r="K107" s="32"/>
      <c r="L107" s="32"/>
      <c r="M107" s="32"/>
      <c r="N107" s="32"/>
    </row>
    <row r="108" spans="1:14" s="1" customFormat="1">
      <c r="B108" s="777"/>
      <c r="C108" s="778"/>
      <c r="D108" s="778"/>
      <c r="E108" s="778"/>
      <c r="F108" s="778"/>
      <c r="G108" s="779"/>
    </row>
    <row r="109" spans="1:14">
      <c r="A109" s="639"/>
      <c r="B109" s="780" t="s">
        <v>292</v>
      </c>
      <c r="C109" s="781"/>
      <c r="D109" s="781"/>
      <c r="E109" s="781"/>
      <c r="F109" s="781"/>
      <c r="G109" s="782"/>
      <c r="H109" s="32"/>
      <c r="I109" s="32"/>
      <c r="J109" s="32"/>
      <c r="K109" s="32"/>
      <c r="L109" s="32"/>
      <c r="M109" s="32"/>
      <c r="N109" s="32"/>
    </row>
    <row r="110" spans="1:14">
      <c r="A110" s="639"/>
      <c r="B110" s="783" t="s">
        <v>78</v>
      </c>
      <c r="C110" s="784"/>
      <c r="D110" s="784"/>
      <c r="E110" s="784"/>
      <c r="F110" s="784"/>
      <c r="G110" s="785"/>
      <c r="H110" s="32"/>
      <c r="I110" s="32"/>
      <c r="J110" s="32"/>
      <c r="K110" s="32"/>
      <c r="L110" s="32"/>
      <c r="M110" s="32"/>
      <c r="N110" s="32"/>
    </row>
    <row r="111" spans="1:14">
      <c r="A111" s="639"/>
      <c r="B111" s="768" t="s">
        <v>293</v>
      </c>
      <c r="C111" s="769"/>
      <c r="D111" s="769"/>
      <c r="E111" s="769"/>
      <c r="F111" s="769"/>
      <c r="G111" s="770"/>
      <c r="H111" s="32"/>
      <c r="I111" s="32"/>
      <c r="J111" s="32"/>
      <c r="K111" s="32"/>
      <c r="L111" s="32"/>
      <c r="M111" s="32"/>
      <c r="N111" s="32"/>
    </row>
    <row r="112" spans="1:14">
      <c r="C112" s="786"/>
      <c r="D112" s="786"/>
      <c r="E112" s="786"/>
      <c r="F112" s="786"/>
      <c r="G112" s="786"/>
      <c r="H112" s="32"/>
      <c r="I112" s="32"/>
    </row>
    <row r="113" spans="1:8">
      <c r="A113" s="631">
        <v>14</v>
      </c>
      <c r="B113" s="36" t="s">
        <v>74</v>
      </c>
      <c r="C113" s="862" t="s">
        <v>40</v>
      </c>
      <c r="D113" s="863"/>
      <c r="E113" s="863"/>
      <c r="F113" s="863"/>
      <c r="G113" s="864"/>
    </row>
    <row r="114" spans="1:8">
      <c r="A114" s="619"/>
      <c r="C114" s="42"/>
      <c r="D114" s="42"/>
      <c r="E114" s="42"/>
      <c r="F114" s="42"/>
      <c r="G114" s="42"/>
    </row>
    <row r="117" spans="1:8" ht="12.75" customHeight="1">
      <c r="B117" s="879" t="s">
        <v>243</v>
      </c>
      <c r="C117" s="880"/>
      <c r="D117" s="880"/>
      <c r="E117" s="880"/>
      <c r="F117" s="880"/>
      <c r="G117" s="880"/>
      <c r="H117" s="137"/>
    </row>
    <row r="119" spans="1:8" ht="25.5" customHeight="1">
      <c r="B119" s="933" t="s">
        <v>818</v>
      </c>
      <c r="C119" s="933"/>
      <c r="D119" s="933"/>
      <c r="E119" s="933"/>
      <c r="F119" s="933"/>
      <c r="G119" s="933"/>
    </row>
    <row r="120" spans="1:8">
      <c r="C120" s="111"/>
      <c r="D120" s="111"/>
    </row>
    <row r="121" spans="1:8">
      <c r="C121" s="111"/>
    </row>
    <row r="122" spans="1:8">
      <c r="C122" s="111"/>
      <c r="D122" s="111"/>
      <c r="E122" s="52"/>
    </row>
    <row r="123" spans="1:8">
      <c r="C123" s="111"/>
      <c r="E123" s="52"/>
    </row>
  </sheetData>
  <mergeCells count="68">
    <mergeCell ref="B34:E34"/>
    <mergeCell ref="B40:E40"/>
    <mergeCell ref="C41:E41"/>
    <mergeCell ref="C42:E42"/>
    <mergeCell ref="B9:E9"/>
    <mergeCell ref="B12:E12"/>
    <mergeCell ref="C14:E14"/>
    <mergeCell ref="C11:E11"/>
    <mergeCell ref="B119:G119"/>
    <mergeCell ref="B117:G117"/>
    <mergeCell ref="B15:E15"/>
    <mergeCell ref="C35:E35"/>
    <mergeCell ref="C36:E36"/>
    <mergeCell ref="C37:E37"/>
    <mergeCell ref="C63:E63"/>
    <mergeCell ref="C69:N69"/>
    <mergeCell ref="B70:N70"/>
    <mergeCell ref="B52:B53"/>
    <mergeCell ref="C52:E53"/>
    <mergeCell ref="B32:E32"/>
    <mergeCell ref="C43:E43"/>
    <mergeCell ref="B44:E44"/>
    <mergeCell ref="B46:E46"/>
    <mergeCell ref="B49:E49"/>
    <mergeCell ref="A1:B1"/>
    <mergeCell ref="C3:E3"/>
    <mergeCell ref="C5:E5"/>
    <mergeCell ref="E28:E31"/>
    <mergeCell ref="B17:E17"/>
    <mergeCell ref="C18:E18"/>
    <mergeCell ref="C19:E19"/>
    <mergeCell ref="C20:E20"/>
    <mergeCell ref="C21:E21"/>
    <mergeCell ref="C22:E22"/>
    <mergeCell ref="B25:E25"/>
    <mergeCell ref="B26:E26"/>
    <mergeCell ref="B6:E6"/>
    <mergeCell ref="C8:E8"/>
    <mergeCell ref="B51:E51"/>
    <mergeCell ref="B73:N73"/>
    <mergeCell ref="C54:E54"/>
    <mergeCell ref="C55:E55"/>
    <mergeCell ref="B56:E56"/>
    <mergeCell ref="B57:E57"/>
    <mergeCell ref="C59:E59"/>
    <mergeCell ref="B65:B66"/>
    <mergeCell ref="C65:C66"/>
    <mergeCell ref="D65:D66"/>
    <mergeCell ref="E65:E66"/>
    <mergeCell ref="F65:H65"/>
    <mergeCell ref="I65:K65"/>
    <mergeCell ref="L65:N65"/>
    <mergeCell ref="B71:N71"/>
    <mergeCell ref="B72:N72"/>
    <mergeCell ref="B74:N74"/>
    <mergeCell ref="B75:N75"/>
    <mergeCell ref="B77:G77"/>
    <mergeCell ref="B80:B86"/>
    <mergeCell ref="G80:G107"/>
    <mergeCell ref="B87:B93"/>
    <mergeCell ref="B94:B100"/>
    <mergeCell ref="B101:B107"/>
    <mergeCell ref="C113:G113"/>
    <mergeCell ref="B108:G108"/>
    <mergeCell ref="B109:G109"/>
    <mergeCell ref="B110:G110"/>
    <mergeCell ref="B111:G111"/>
    <mergeCell ref="C112:G112"/>
  </mergeCells>
  <pageMargins left="0" right="0" top="0.42499999999999999" bottom="0.75" header="0.10625" footer="0.3"/>
  <pageSetup paperSize="5" scale="82" orientation="landscape" horizontalDpi="1200" verticalDpi="1200" r:id="rId1"/>
  <rowBreaks count="2" manualBreakCount="2">
    <brk id="45" max="16383" man="1"/>
    <brk id="7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view="pageBreakPreview" topLeftCell="A87" zoomScaleNormal="100" zoomScaleSheetLayoutView="100" zoomScalePageLayoutView="50" workbookViewId="0">
      <selection activeCell="C22" sqref="C22:E22"/>
    </sheetView>
  </sheetViews>
  <sheetFormatPr defaultColWidth="8.88671875" defaultRowHeight="13.2"/>
  <cols>
    <col min="1" max="1" width="8.88671875" style="5"/>
    <col min="2" max="2" width="40.88671875" style="5" customWidth="1"/>
    <col min="3" max="3" width="31.33203125" style="5" customWidth="1"/>
    <col min="4" max="4" width="19.33203125" style="5" customWidth="1"/>
    <col min="5" max="5" width="22.33203125" style="5" customWidth="1"/>
    <col min="6" max="6" width="14.6640625" style="5" customWidth="1"/>
    <col min="7" max="7" width="12.6640625" style="5" customWidth="1"/>
    <col min="8" max="8" width="9.88671875" style="5" customWidth="1"/>
    <col min="9" max="9" width="11.44140625" style="5" bestFit="1" customWidth="1"/>
    <col min="10" max="16384" width="8.88671875" style="5"/>
  </cols>
  <sheetData>
    <row r="1" spans="1:5">
      <c r="A1" s="804" t="s">
        <v>0</v>
      </c>
      <c r="B1" s="804"/>
      <c r="D1" s="1"/>
    </row>
    <row r="3" spans="1:5">
      <c r="A3" s="278" t="s">
        <v>1</v>
      </c>
      <c r="B3" s="2" t="s">
        <v>2</v>
      </c>
      <c r="C3" s="807" t="s">
        <v>296</v>
      </c>
      <c r="D3" s="807"/>
      <c r="E3" s="807"/>
    </row>
    <row r="4" spans="1:5">
      <c r="C4" s="260"/>
      <c r="D4" s="279"/>
      <c r="E4" s="260"/>
    </row>
    <row r="5" spans="1:5">
      <c r="A5" s="19">
        <v>1</v>
      </c>
      <c r="B5" s="2" t="s">
        <v>3</v>
      </c>
      <c r="C5" s="807" t="s">
        <v>121</v>
      </c>
      <c r="D5" s="807"/>
      <c r="E5" s="807"/>
    </row>
    <row r="6" spans="1:5">
      <c r="A6" s="269"/>
      <c r="B6" s="810" t="s">
        <v>5</v>
      </c>
      <c r="C6" s="810"/>
      <c r="D6" s="810"/>
      <c r="E6" s="810"/>
    </row>
    <row r="7" spans="1:5">
      <c r="A7" s="269"/>
      <c r="B7" s="6"/>
      <c r="D7" s="279"/>
    </row>
    <row r="8" spans="1:5">
      <c r="A8" s="269">
        <v>2</v>
      </c>
      <c r="B8" s="2" t="s">
        <v>6</v>
      </c>
      <c r="C8" s="807" t="s">
        <v>1274</v>
      </c>
      <c r="D8" s="807"/>
      <c r="E8" s="807"/>
    </row>
    <row r="9" spans="1:5">
      <c r="A9" s="269"/>
      <c r="B9" s="810" t="s">
        <v>5</v>
      </c>
      <c r="C9" s="810"/>
      <c r="D9" s="810"/>
      <c r="E9" s="810"/>
    </row>
    <row r="10" spans="1:5">
      <c r="A10" s="269"/>
      <c r="B10" s="6"/>
      <c r="D10" s="279"/>
    </row>
    <row r="11" spans="1:5" ht="26.4">
      <c r="A11" s="269">
        <v>3</v>
      </c>
      <c r="B11" s="2" t="s">
        <v>7</v>
      </c>
      <c r="C11" s="805" t="s">
        <v>332</v>
      </c>
      <c r="D11" s="805"/>
      <c r="E11" s="805"/>
    </row>
    <row r="12" spans="1:5">
      <c r="A12" s="269"/>
      <c r="B12" s="810" t="s">
        <v>5</v>
      </c>
      <c r="C12" s="810"/>
      <c r="D12" s="810"/>
      <c r="E12" s="810"/>
    </row>
    <row r="13" spans="1:5">
      <c r="A13" s="269"/>
      <c r="B13" s="6"/>
      <c r="D13" s="279"/>
    </row>
    <row r="14" spans="1:5">
      <c r="A14" s="269">
        <v>4</v>
      </c>
      <c r="B14" s="2" t="s">
        <v>9</v>
      </c>
      <c r="C14" s="762" t="s">
        <v>297</v>
      </c>
      <c r="D14" s="762"/>
      <c r="E14" s="762"/>
    </row>
    <row r="15" spans="1:5" ht="13.5" customHeight="1">
      <c r="A15" s="269"/>
      <c r="B15" s="810" t="s">
        <v>10</v>
      </c>
      <c r="C15" s="810"/>
      <c r="D15" s="810"/>
      <c r="E15" s="810"/>
    </row>
    <row r="16" spans="1:5">
      <c r="A16" s="269"/>
      <c r="D16" s="279"/>
    </row>
    <row r="17" spans="1:14">
      <c r="A17" s="269">
        <v>5</v>
      </c>
      <c r="B17" s="767" t="s">
        <v>308</v>
      </c>
      <c r="C17" s="800"/>
      <c r="D17" s="800"/>
      <c r="E17" s="800"/>
      <c r="F17" s="6"/>
      <c r="G17" s="6"/>
      <c r="H17" s="6"/>
      <c r="I17" s="6"/>
      <c r="J17" s="8"/>
      <c r="K17" s="8"/>
      <c r="L17" s="8"/>
      <c r="M17" s="8"/>
      <c r="N17" s="8"/>
    </row>
    <row r="18" spans="1:14">
      <c r="A18" s="269"/>
      <c r="B18" s="258" t="s">
        <v>12</v>
      </c>
      <c r="C18" s="835">
        <v>0.12540000000000001</v>
      </c>
      <c r="D18" s="835"/>
      <c r="E18" s="835"/>
      <c r="F18" s="277"/>
      <c r="G18" s="8"/>
      <c r="H18" s="8"/>
      <c r="I18" s="8"/>
      <c r="J18" s="8"/>
      <c r="K18" s="8"/>
      <c r="L18" s="8"/>
      <c r="M18" s="8"/>
      <c r="N18" s="8"/>
    </row>
    <row r="19" spans="1:14" ht="26.4">
      <c r="A19" s="269"/>
      <c r="B19" s="258" t="s">
        <v>305</v>
      </c>
      <c r="C19" s="1025">
        <v>2.24E-2</v>
      </c>
      <c r="D19" s="924"/>
      <c r="E19" s="971"/>
      <c r="F19" s="277"/>
      <c r="G19" s="8"/>
      <c r="I19" s="8"/>
      <c r="J19" s="8"/>
      <c r="K19" s="8"/>
      <c r="L19" s="8"/>
      <c r="M19" s="8"/>
      <c r="N19" s="8"/>
    </row>
    <row r="20" spans="1:14">
      <c r="A20" s="269"/>
      <c r="B20" s="258" t="s">
        <v>116</v>
      </c>
      <c r="C20" s="1025">
        <v>2.24E-2</v>
      </c>
      <c r="D20" s="924"/>
      <c r="E20" s="971"/>
      <c r="F20" s="277"/>
      <c r="G20" s="8"/>
      <c r="H20" s="8"/>
      <c r="I20" s="8"/>
      <c r="J20" s="8"/>
      <c r="K20" s="8"/>
      <c r="L20" s="8"/>
      <c r="M20" s="8"/>
      <c r="N20" s="8"/>
    </row>
    <row r="21" spans="1:14">
      <c r="A21" s="269"/>
      <c r="B21" s="9" t="s">
        <v>15</v>
      </c>
      <c r="C21" s="833">
        <v>1.6299999999999999E-2</v>
      </c>
      <c r="D21" s="834"/>
      <c r="E21" s="834"/>
      <c r="F21" s="277"/>
      <c r="G21" s="8"/>
      <c r="H21" s="8"/>
      <c r="I21" s="8"/>
      <c r="J21" s="8"/>
      <c r="K21" s="8"/>
      <c r="L21" s="8"/>
      <c r="M21" s="8"/>
      <c r="N21" s="8"/>
    </row>
    <row r="22" spans="1:14">
      <c r="A22" s="269"/>
      <c r="B22" s="251" t="s">
        <v>16</v>
      </c>
      <c r="C22" s="762" t="s">
        <v>299</v>
      </c>
      <c r="D22" s="762"/>
      <c r="E22" s="762"/>
      <c r="F22" s="277"/>
      <c r="G22" s="8"/>
      <c r="H22" s="8"/>
      <c r="I22" s="8"/>
      <c r="J22" s="8"/>
      <c r="K22" s="8"/>
      <c r="L22" s="8"/>
      <c r="M22" s="8"/>
      <c r="N22" s="8"/>
    </row>
    <row r="23" spans="1:14">
      <c r="A23" s="269"/>
      <c r="C23" s="8"/>
      <c r="D23" s="8"/>
      <c r="E23" s="8"/>
      <c r="F23" s="277"/>
      <c r="G23" s="8"/>
      <c r="H23" s="8"/>
      <c r="I23" s="8"/>
      <c r="J23" s="8"/>
      <c r="K23" s="8"/>
      <c r="L23" s="8"/>
      <c r="M23" s="8"/>
      <c r="N23" s="8"/>
    </row>
    <row r="24" spans="1:14">
      <c r="A24" s="269"/>
      <c r="B24" s="277"/>
      <c r="C24" s="277"/>
      <c r="D24" s="277"/>
      <c r="E24" s="277"/>
      <c r="F24" s="277"/>
      <c r="G24" s="8"/>
      <c r="H24" s="8"/>
      <c r="I24" s="8"/>
      <c r="J24" s="8"/>
      <c r="K24" s="8"/>
      <c r="L24" s="8"/>
      <c r="M24" s="8"/>
      <c r="N24" s="8"/>
    </row>
    <row r="25" spans="1:14">
      <c r="A25" s="269">
        <v>6</v>
      </c>
      <c r="B25" s="767" t="s">
        <v>312</v>
      </c>
      <c r="C25" s="767"/>
      <c r="D25" s="767"/>
      <c r="E25" s="767"/>
      <c r="F25" s="6"/>
      <c r="G25" s="6"/>
      <c r="H25" s="8"/>
      <c r="I25" s="6"/>
      <c r="J25" s="6"/>
    </row>
    <row r="26" spans="1:14">
      <c r="A26" s="269"/>
      <c r="B26" s="812" t="s">
        <v>19</v>
      </c>
      <c r="C26" s="813"/>
      <c r="D26" s="813"/>
      <c r="E26" s="842"/>
      <c r="F26" s="277"/>
    </row>
    <row r="27" spans="1:14">
      <c r="A27" s="269"/>
      <c r="B27" s="251" t="s">
        <v>20</v>
      </c>
      <c r="C27" s="257" t="s">
        <v>97</v>
      </c>
      <c r="D27" s="257" t="s">
        <v>98</v>
      </c>
      <c r="E27" s="257" t="s">
        <v>22</v>
      </c>
      <c r="F27" s="277"/>
    </row>
    <row r="28" spans="1:14" ht="12.75" customHeight="1">
      <c r="A28" s="269"/>
      <c r="B28" s="254" t="s">
        <v>23</v>
      </c>
      <c r="C28" s="267">
        <v>4960.6400000000003</v>
      </c>
      <c r="D28" s="10">
        <v>6551.7</v>
      </c>
      <c r="E28" s="967" t="s">
        <v>299</v>
      </c>
      <c r="F28" s="277"/>
    </row>
    <row r="29" spans="1:14">
      <c r="A29" s="269"/>
      <c r="B29" s="254" t="s">
        <v>24</v>
      </c>
      <c r="C29" s="267">
        <v>544.61</v>
      </c>
      <c r="D29" s="10">
        <v>1304.25</v>
      </c>
      <c r="E29" s="968"/>
      <c r="F29" s="277"/>
    </row>
    <row r="30" spans="1:14">
      <c r="A30" s="269"/>
      <c r="B30" s="254" t="s">
        <v>25</v>
      </c>
      <c r="C30" s="267">
        <v>571.20000000000005</v>
      </c>
      <c r="D30" s="10">
        <v>598.20000000000005</v>
      </c>
      <c r="E30" s="968"/>
      <c r="F30" s="277"/>
    </row>
    <row r="31" spans="1:14">
      <c r="A31" s="269"/>
      <c r="B31" s="254" t="s">
        <v>26</v>
      </c>
      <c r="C31" s="267">
        <v>1551.92</v>
      </c>
      <c r="D31" s="10">
        <v>4044.16</v>
      </c>
      <c r="E31" s="969"/>
      <c r="F31" s="277"/>
    </row>
    <row r="32" spans="1:14">
      <c r="A32" s="269"/>
      <c r="B32" s="768" t="s">
        <v>122</v>
      </c>
      <c r="C32" s="769"/>
      <c r="D32" s="769"/>
      <c r="E32" s="770"/>
      <c r="F32" s="277"/>
    </row>
    <row r="33" spans="1:10">
      <c r="A33" s="269"/>
      <c r="B33" s="8"/>
      <c r="C33" s="277"/>
      <c r="D33" s="277"/>
      <c r="E33" s="277"/>
      <c r="F33" s="277"/>
    </row>
    <row r="34" spans="1:10">
      <c r="A34" s="269">
        <v>7</v>
      </c>
      <c r="B34" s="767" t="s">
        <v>27</v>
      </c>
      <c r="C34" s="767"/>
      <c r="D34" s="767"/>
      <c r="E34" s="767"/>
      <c r="F34" s="6"/>
      <c r="G34" s="6"/>
      <c r="H34" s="6"/>
      <c r="I34" s="6"/>
      <c r="J34" s="6"/>
    </row>
    <row r="35" spans="1:10">
      <c r="A35" s="269"/>
      <c r="B35" s="251" t="s">
        <v>28</v>
      </c>
      <c r="C35" s="762" t="s">
        <v>29</v>
      </c>
      <c r="D35" s="762"/>
      <c r="E35" s="762"/>
      <c r="F35" s="8"/>
    </row>
    <row r="36" spans="1:10">
      <c r="A36" s="269"/>
      <c r="B36" s="251" t="s">
        <v>30</v>
      </c>
      <c r="C36" s="762" t="s">
        <v>29</v>
      </c>
      <c r="D36" s="762"/>
      <c r="E36" s="762"/>
      <c r="F36" s="8"/>
    </row>
    <row r="37" spans="1:10">
      <c r="A37" s="269"/>
      <c r="B37" s="251" t="s">
        <v>31</v>
      </c>
      <c r="C37" s="762" t="s">
        <v>299</v>
      </c>
      <c r="D37" s="762"/>
      <c r="E37" s="762"/>
      <c r="F37" s="8"/>
    </row>
    <row r="38" spans="1:10">
      <c r="A38" s="269"/>
      <c r="C38" s="8"/>
      <c r="D38" s="8"/>
      <c r="E38" s="8"/>
      <c r="F38" s="8"/>
    </row>
    <row r="39" spans="1:10">
      <c r="A39" s="269"/>
      <c r="B39" s="277"/>
      <c r="C39" s="8"/>
      <c r="D39" s="8"/>
      <c r="E39" s="8"/>
      <c r="F39" s="8"/>
    </row>
    <row r="40" spans="1:10">
      <c r="A40" s="269">
        <v>8</v>
      </c>
      <c r="B40" s="767" t="s">
        <v>310</v>
      </c>
      <c r="C40" s="767"/>
      <c r="D40" s="767"/>
      <c r="E40" s="767"/>
      <c r="F40" s="6"/>
      <c r="G40" s="6"/>
      <c r="H40" s="6"/>
      <c r="I40" s="6"/>
      <c r="J40" s="6"/>
    </row>
    <row r="41" spans="1:10">
      <c r="A41" s="269"/>
      <c r="B41" s="251" t="s">
        <v>33</v>
      </c>
      <c r="C41" s="825" t="s">
        <v>123</v>
      </c>
      <c r="D41" s="826"/>
      <c r="E41" s="827"/>
      <c r="F41" s="8"/>
    </row>
    <row r="42" spans="1:10" ht="28.8" customHeight="1">
      <c r="A42" s="269"/>
      <c r="B42" s="251" t="s">
        <v>30</v>
      </c>
      <c r="C42" s="825" t="s">
        <v>896</v>
      </c>
      <c r="D42" s="826"/>
      <c r="E42" s="827"/>
      <c r="F42" s="82"/>
      <c r="I42" s="82"/>
    </row>
    <row r="43" spans="1:10">
      <c r="A43" s="269"/>
      <c r="B43" s="251" t="s">
        <v>31</v>
      </c>
      <c r="C43" s="825" t="s">
        <v>299</v>
      </c>
      <c r="D43" s="826"/>
      <c r="E43" s="827"/>
      <c r="F43" s="8"/>
    </row>
    <row r="44" spans="1:10">
      <c r="A44" s="269"/>
      <c r="B44" s="768" t="s">
        <v>300</v>
      </c>
      <c r="C44" s="769"/>
      <c r="D44" s="769"/>
      <c r="E44" s="770"/>
      <c r="F44" s="8"/>
    </row>
    <row r="45" spans="1:10">
      <c r="A45" s="278"/>
      <c r="D45" s="260"/>
      <c r="E45" s="8"/>
    </row>
    <row r="46" spans="1:10">
      <c r="A46" s="11">
        <v>9</v>
      </c>
      <c r="B46" s="824" t="s">
        <v>311</v>
      </c>
      <c r="C46" s="800"/>
      <c r="D46" s="800"/>
      <c r="E46" s="800"/>
      <c r="F46" s="12"/>
      <c r="G46" s="6"/>
      <c r="H46" s="6"/>
      <c r="I46" s="6"/>
    </row>
    <row r="47" spans="1:10" ht="46.5" customHeight="1">
      <c r="A47" s="11"/>
      <c r="B47" s="272" t="s">
        <v>36</v>
      </c>
      <c r="C47" s="933" t="s">
        <v>37</v>
      </c>
      <c r="D47" s="933"/>
      <c r="E47" s="935" t="s">
        <v>38</v>
      </c>
      <c r="F47" s="935"/>
      <c r="G47" s="935"/>
      <c r="H47" s="933" t="s">
        <v>92</v>
      </c>
      <c r="I47" s="933"/>
      <c r="J47" s="933"/>
    </row>
    <row r="48" spans="1:10" ht="66" customHeight="1">
      <c r="A48" s="13"/>
      <c r="B48" s="270" t="s">
        <v>105</v>
      </c>
      <c r="C48" s="807" t="s">
        <v>333</v>
      </c>
      <c r="D48" s="807"/>
      <c r="E48" s="807" t="s">
        <v>333</v>
      </c>
      <c r="F48" s="807"/>
      <c r="G48" s="807"/>
      <c r="H48" s="934" t="s">
        <v>40</v>
      </c>
      <c r="I48" s="934"/>
      <c r="J48" s="934"/>
    </row>
    <row r="49" spans="1:14">
      <c r="A49" s="15"/>
      <c r="B49" s="37"/>
      <c r="C49" s="260"/>
      <c r="D49" s="260"/>
      <c r="E49" s="260"/>
      <c r="F49" s="277"/>
      <c r="G49" s="277"/>
      <c r="H49" s="277"/>
      <c r="I49" s="277"/>
    </row>
    <row r="50" spans="1:14">
      <c r="A50" s="11">
        <v>10</v>
      </c>
      <c r="B50" s="766" t="s">
        <v>311</v>
      </c>
      <c r="C50" s="767"/>
      <c r="D50" s="767"/>
      <c r="E50" s="767"/>
      <c r="F50" s="277"/>
      <c r="G50" s="277"/>
      <c r="H50" s="277"/>
    </row>
    <row r="51" spans="1:14" ht="28.5" customHeight="1">
      <c r="A51" s="13"/>
      <c r="B51" s="929" t="s">
        <v>41</v>
      </c>
      <c r="C51" s="869" t="s">
        <v>333</v>
      </c>
      <c r="D51" s="870"/>
      <c r="E51" s="871"/>
      <c r="K51" s="1"/>
    </row>
    <row r="52" spans="1:14">
      <c r="A52" s="13"/>
      <c r="B52" s="1026"/>
      <c r="C52" s="872"/>
      <c r="D52" s="873"/>
      <c r="E52" s="874"/>
      <c r="K52" s="1"/>
    </row>
    <row r="53" spans="1:14" ht="54" customHeight="1">
      <c r="A53" s="11"/>
      <c r="B53" s="16" t="s">
        <v>42</v>
      </c>
      <c r="C53" s="764" t="s">
        <v>333</v>
      </c>
      <c r="D53" s="764"/>
      <c r="E53" s="764"/>
    </row>
    <row r="54" spans="1:14">
      <c r="A54" s="13"/>
      <c r="B54" s="16" t="s">
        <v>43</v>
      </c>
      <c r="C54" s="875" t="s">
        <v>40</v>
      </c>
      <c r="D54" s="876"/>
      <c r="E54" s="877"/>
      <c r="K54" s="17"/>
    </row>
    <row r="55" spans="1:14" s="38" customFormat="1">
      <c r="A55" s="18" t="s">
        <v>45</v>
      </c>
      <c r="B55" s="858" t="s">
        <v>46</v>
      </c>
      <c r="C55" s="858"/>
      <c r="D55" s="858"/>
      <c r="E55" s="858"/>
    </row>
    <row r="56" spans="1:14">
      <c r="A56" s="23"/>
      <c r="B56" s="24"/>
      <c r="C56" s="25"/>
      <c r="D56" s="25"/>
      <c r="E56" s="25"/>
      <c r="F56" s="25"/>
    </row>
    <row r="57" spans="1:14">
      <c r="A57" s="269">
        <v>11</v>
      </c>
      <c r="B57" s="2" t="s">
        <v>47</v>
      </c>
      <c r="C57" s="799" t="s">
        <v>282</v>
      </c>
      <c r="D57" s="799"/>
      <c r="E57" s="799"/>
      <c r="F57" s="6"/>
      <c r="G57" s="128"/>
      <c r="H57" s="26"/>
      <c r="I57" s="6"/>
      <c r="J57" s="6"/>
    </row>
    <row r="58" spans="1:14">
      <c r="A58" s="269"/>
      <c r="B58" s="277"/>
      <c r="C58" s="277"/>
      <c r="D58" s="277"/>
      <c r="E58" s="277"/>
      <c r="F58" s="277"/>
      <c r="G58" s="55"/>
      <c r="H58" s="27"/>
      <c r="I58" s="27"/>
      <c r="J58" s="277"/>
    </row>
    <row r="59" spans="1:14">
      <c r="A59" s="269">
        <v>12</v>
      </c>
      <c r="B59" s="6" t="s">
        <v>48</v>
      </c>
      <c r="C59" s="6"/>
      <c r="D59" s="6"/>
      <c r="E59" s="26"/>
      <c r="F59" s="26"/>
      <c r="G59" s="128"/>
      <c r="H59" s="6"/>
      <c r="I59" s="6"/>
      <c r="J59" s="6"/>
      <c r="K59" s="6"/>
      <c r="L59" s="6"/>
      <c r="M59" s="6"/>
      <c r="N59" s="6"/>
    </row>
    <row r="60" spans="1:14">
      <c r="A60" s="269"/>
      <c r="B60" s="6"/>
      <c r="C60" s="6"/>
      <c r="D60" s="6"/>
      <c r="E60" s="26"/>
      <c r="F60" s="26"/>
      <c r="G60" s="26"/>
      <c r="H60" s="6"/>
      <c r="I60" s="6"/>
      <c r="J60" s="6"/>
      <c r="K60" s="6"/>
      <c r="L60" s="6"/>
      <c r="M60" s="6"/>
      <c r="N60" s="6"/>
    </row>
    <row r="61" spans="1:14">
      <c r="A61" s="269"/>
      <c r="B61" s="251" t="s">
        <v>49</v>
      </c>
      <c r="C61" s="762" t="s">
        <v>301</v>
      </c>
      <c r="D61" s="762"/>
      <c r="E61" s="762"/>
      <c r="F61" s="27"/>
      <c r="G61" s="27"/>
      <c r="H61" s="277"/>
      <c r="I61" s="277"/>
      <c r="J61" s="277"/>
      <c r="K61" s="277"/>
      <c r="L61" s="277"/>
      <c r="M61" s="277"/>
      <c r="N61" s="277"/>
    </row>
    <row r="62" spans="1:14">
      <c r="A62" s="269"/>
      <c r="B62" s="277"/>
      <c r="C62" s="277"/>
      <c r="D62" s="55"/>
      <c r="E62" s="55"/>
      <c r="F62" s="277"/>
      <c r="G62" s="277"/>
      <c r="H62" s="277"/>
      <c r="I62" s="277"/>
      <c r="J62" s="277"/>
      <c r="K62" s="277"/>
      <c r="L62" s="277"/>
      <c r="M62" s="277"/>
      <c r="N62" s="277"/>
    </row>
    <row r="63" spans="1:14">
      <c r="A63" s="269"/>
      <c r="B63" s="767" t="s">
        <v>50</v>
      </c>
      <c r="C63" s="800" t="s">
        <v>302</v>
      </c>
      <c r="D63" s="800" t="s">
        <v>421</v>
      </c>
      <c r="E63" s="802" t="s">
        <v>422</v>
      </c>
      <c r="F63" s="790" t="s">
        <v>117</v>
      </c>
      <c r="G63" s="791"/>
      <c r="H63" s="792"/>
      <c r="I63" s="771" t="s">
        <v>52</v>
      </c>
      <c r="J63" s="771"/>
      <c r="K63" s="771"/>
      <c r="L63" s="771" t="s">
        <v>53</v>
      </c>
      <c r="M63" s="771"/>
      <c r="N63" s="771"/>
    </row>
    <row r="64" spans="1:14" ht="39.6">
      <c r="A64" s="278"/>
      <c r="B64" s="767"/>
      <c r="C64" s="801"/>
      <c r="D64" s="801"/>
      <c r="E64" s="803"/>
      <c r="F64" s="251" t="s">
        <v>54</v>
      </c>
      <c r="G64" s="251" t="s">
        <v>55</v>
      </c>
      <c r="H64" s="251" t="s">
        <v>56</v>
      </c>
      <c r="I64" s="251" t="s">
        <v>57</v>
      </c>
      <c r="J64" s="251" t="s">
        <v>55</v>
      </c>
      <c r="K64" s="251" t="s">
        <v>56</v>
      </c>
      <c r="L64" s="251" t="s">
        <v>57</v>
      </c>
      <c r="M64" s="251" t="s">
        <v>55</v>
      </c>
      <c r="N64" s="251" t="s">
        <v>56</v>
      </c>
    </row>
    <row r="65" spans="1:14">
      <c r="A65" s="278"/>
      <c r="B65" s="251" t="s">
        <v>58</v>
      </c>
      <c r="C65" s="130">
        <v>115.4</v>
      </c>
      <c r="D65" s="266">
        <v>191.85</v>
      </c>
      <c r="E65" s="266">
        <v>240</v>
      </c>
      <c r="F65" s="266">
        <v>205</v>
      </c>
      <c r="G65" s="266">
        <v>298.89999999999998</v>
      </c>
      <c r="H65" s="266">
        <v>109.95</v>
      </c>
      <c r="I65" s="28">
        <v>619</v>
      </c>
      <c r="J65" s="28">
        <v>1000</v>
      </c>
      <c r="K65" s="28">
        <v>215</v>
      </c>
      <c r="L65" s="28" t="s">
        <v>40</v>
      </c>
      <c r="M65" s="28" t="s">
        <v>40</v>
      </c>
      <c r="N65" s="28" t="s">
        <v>40</v>
      </c>
    </row>
    <row r="66" spans="1:14" ht="26.4">
      <c r="A66" s="278"/>
      <c r="B66" s="251" t="s">
        <v>93</v>
      </c>
      <c r="C66" s="130">
        <v>57991.11</v>
      </c>
      <c r="D66" s="130">
        <v>61033.55</v>
      </c>
      <c r="E66" s="266">
        <v>60747.31</v>
      </c>
      <c r="F66" s="266">
        <v>58991.519999999997</v>
      </c>
      <c r="G66" s="266">
        <v>63583.07</v>
      </c>
      <c r="H66" s="266">
        <v>57050.400000000001</v>
      </c>
      <c r="I66" s="28">
        <v>73651.350000000006</v>
      </c>
      <c r="J66" s="28">
        <v>23643.39</v>
      </c>
      <c r="K66" s="28">
        <v>18207.41</v>
      </c>
      <c r="L66" s="28" t="s">
        <v>40</v>
      </c>
      <c r="M66" s="28" t="s">
        <v>40</v>
      </c>
      <c r="N66" s="28" t="s">
        <v>40</v>
      </c>
    </row>
    <row r="67" spans="1:14" ht="13.8">
      <c r="A67" s="278"/>
      <c r="B67" s="251" t="s">
        <v>313</v>
      </c>
      <c r="C67" s="829" t="s">
        <v>76</v>
      </c>
      <c r="D67" s="829"/>
      <c r="E67" s="829"/>
      <c r="F67" s="829"/>
      <c r="G67" s="829"/>
      <c r="H67" s="829"/>
      <c r="I67" s="829"/>
      <c r="J67" s="829"/>
      <c r="K67" s="829"/>
      <c r="L67" s="829"/>
      <c r="M67" s="829"/>
      <c r="N67" s="829"/>
    </row>
    <row r="68" spans="1:14">
      <c r="A68" s="278"/>
      <c r="B68" s="830" t="s">
        <v>324</v>
      </c>
      <c r="C68" s="830"/>
      <c r="D68" s="830"/>
      <c r="E68" s="830"/>
      <c r="F68" s="830"/>
      <c r="G68" s="830"/>
      <c r="H68" s="830"/>
      <c r="I68" s="830"/>
      <c r="J68" s="830"/>
      <c r="K68" s="830"/>
      <c r="L68" s="830"/>
      <c r="M68" s="830"/>
      <c r="N68" s="830"/>
    </row>
    <row r="69" spans="1:14" ht="13.8">
      <c r="A69" s="278"/>
      <c r="B69" s="832" t="s">
        <v>17</v>
      </c>
      <c r="C69" s="832"/>
      <c r="D69" s="832"/>
      <c r="E69" s="832"/>
      <c r="F69" s="832"/>
      <c r="G69" s="832"/>
      <c r="H69" s="832"/>
      <c r="I69" s="832"/>
      <c r="J69" s="832"/>
      <c r="K69" s="832"/>
      <c r="L69" s="832"/>
      <c r="M69" s="832"/>
      <c r="N69" s="832"/>
    </row>
    <row r="70" spans="1:14">
      <c r="A70" s="278"/>
      <c r="B70" s="810" t="s">
        <v>60</v>
      </c>
      <c r="C70" s="810"/>
      <c r="D70" s="810"/>
      <c r="E70" s="810"/>
      <c r="F70" s="810"/>
      <c r="G70" s="810"/>
      <c r="H70" s="810"/>
      <c r="I70" s="810"/>
      <c r="J70" s="810"/>
      <c r="K70" s="810"/>
      <c r="L70" s="810"/>
      <c r="M70" s="810"/>
      <c r="N70" s="810"/>
    </row>
    <row r="71" spans="1:14" s="1" customFormat="1">
      <c r="B71" s="853" t="s">
        <v>61</v>
      </c>
      <c r="C71" s="853"/>
      <c r="D71" s="853"/>
      <c r="E71" s="853"/>
      <c r="F71" s="853"/>
      <c r="G71" s="853"/>
      <c r="H71" s="853"/>
      <c r="I71" s="853"/>
      <c r="J71" s="853"/>
      <c r="K71" s="853"/>
      <c r="L71" s="853"/>
      <c r="M71" s="853"/>
      <c r="N71" s="853"/>
    </row>
    <row r="72" spans="1:14">
      <c r="A72" s="278"/>
      <c r="B72" s="831" t="s">
        <v>110</v>
      </c>
      <c r="C72" s="831"/>
      <c r="D72" s="831"/>
      <c r="E72" s="831"/>
      <c r="F72" s="831"/>
      <c r="G72" s="831"/>
      <c r="H72" s="831"/>
      <c r="I72" s="831"/>
      <c r="J72" s="831"/>
      <c r="K72" s="831"/>
      <c r="L72" s="831"/>
      <c r="M72" s="831"/>
      <c r="N72" s="831"/>
    </row>
    <row r="73" spans="1:14">
      <c r="A73" s="278"/>
      <c r="B73" s="831" t="s">
        <v>62</v>
      </c>
      <c r="C73" s="831"/>
      <c r="D73" s="831"/>
      <c r="E73" s="831"/>
      <c r="F73" s="831"/>
      <c r="G73" s="831"/>
      <c r="H73" s="831"/>
      <c r="I73" s="831"/>
      <c r="J73" s="831"/>
      <c r="K73" s="831"/>
      <c r="L73" s="831"/>
      <c r="M73" s="831"/>
      <c r="N73" s="831"/>
    </row>
    <row r="74" spans="1:14">
      <c r="A74" s="278"/>
      <c r="B74" s="30"/>
      <c r="C74" s="30"/>
      <c r="D74" s="30"/>
      <c r="E74" s="30"/>
      <c r="F74" s="30"/>
      <c r="G74" s="8"/>
      <c r="H74" s="8"/>
      <c r="I74" s="8"/>
      <c r="J74" s="8"/>
      <c r="K74" s="8"/>
      <c r="L74" s="8"/>
      <c r="M74" s="8"/>
      <c r="N74" s="8"/>
    </row>
    <row r="75" spans="1:14">
      <c r="A75" s="269">
        <v>13</v>
      </c>
      <c r="B75" s="796" t="s">
        <v>63</v>
      </c>
      <c r="C75" s="797"/>
      <c r="D75" s="797"/>
      <c r="E75" s="797"/>
      <c r="F75" s="797"/>
      <c r="G75" s="766"/>
      <c r="H75" s="6"/>
      <c r="I75" s="6"/>
      <c r="J75" s="6"/>
      <c r="K75" s="6"/>
      <c r="L75" s="6"/>
      <c r="M75" s="6"/>
      <c r="N75" s="6"/>
    </row>
    <row r="76" spans="1:14">
      <c r="A76" s="269"/>
      <c r="C76" s="277"/>
      <c r="D76" s="277"/>
      <c r="E76" s="277"/>
      <c r="F76" s="277"/>
      <c r="G76" s="277"/>
      <c r="H76" s="277"/>
      <c r="I76" s="277"/>
      <c r="J76" s="277"/>
      <c r="K76" s="277"/>
      <c r="L76" s="277"/>
      <c r="M76" s="277"/>
      <c r="N76" s="277"/>
    </row>
    <row r="77" spans="1:14" ht="26.4">
      <c r="A77" s="278"/>
      <c r="B77" s="255" t="s">
        <v>64</v>
      </c>
      <c r="C77" s="257" t="s">
        <v>65</v>
      </c>
      <c r="D77" s="257" t="s">
        <v>342</v>
      </c>
      <c r="E77" s="257" t="s">
        <v>94</v>
      </c>
      <c r="F77" s="257" t="s">
        <v>67</v>
      </c>
      <c r="G77" s="257" t="s">
        <v>81</v>
      </c>
      <c r="H77" s="8"/>
      <c r="I77" s="8"/>
      <c r="J77" s="8"/>
      <c r="K77" s="8"/>
      <c r="L77" s="8"/>
      <c r="M77" s="8"/>
      <c r="N77" s="8"/>
    </row>
    <row r="78" spans="1:14" ht="12.75" customHeight="1">
      <c r="A78" s="278"/>
      <c r="B78" s="773" t="s">
        <v>68</v>
      </c>
      <c r="C78" s="2" t="s">
        <v>303</v>
      </c>
      <c r="D78" s="39">
        <v>6.17</v>
      </c>
      <c r="E78" s="142">
        <v>10.73</v>
      </c>
      <c r="F78" s="31">
        <v>22.37</v>
      </c>
      <c r="G78" s="958" t="s">
        <v>299</v>
      </c>
      <c r="H78" s="32"/>
      <c r="I78" s="32"/>
      <c r="J78" s="32"/>
      <c r="K78" s="32"/>
      <c r="L78" s="32"/>
      <c r="M78" s="32"/>
      <c r="N78" s="32"/>
    </row>
    <row r="79" spans="1:14">
      <c r="A79" s="278"/>
      <c r="B79" s="773"/>
      <c r="C79" s="2" t="s">
        <v>126</v>
      </c>
      <c r="D79" s="253" t="s">
        <v>304</v>
      </c>
      <c r="E79" s="253" t="s">
        <v>304</v>
      </c>
      <c r="F79" s="31" t="s">
        <v>304</v>
      </c>
      <c r="G79" s="959"/>
      <c r="H79" s="32"/>
      <c r="I79" s="32"/>
      <c r="J79" s="32"/>
      <c r="K79" s="32"/>
      <c r="L79" s="32"/>
      <c r="M79" s="32"/>
      <c r="N79" s="32"/>
    </row>
    <row r="80" spans="1:14">
      <c r="A80" s="278"/>
      <c r="B80" s="773"/>
      <c r="C80" s="2" t="s">
        <v>70</v>
      </c>
      <c r="D80" s="57">
        <v>0</v>
      </c>
      <c r="E80" s="57">
        <v>0</v>
      </c>
      <c r="F80" s="57">
        <v>0</v>
      </c>
      <c r="G80" s="959"/>
      <c r="H80" s="32"/>
      <c r="I80" s="32"/>
      <c r="J80" s="32"/>
      <c r="K80" s="32"/>
      <c r="L80" s="32"/>
      <c r="M80" s="32"/>
      <c r="N80" s="32"/>
    </row>
    <row r="81" spans="1:14">
      <c r="A81" s="278"/>
      <c r="B81" s="773" t="s">
        <v>71</v>
      </c>
      <c r="C81" s="2" t="s">
        <v>303</v>
      </c>
      <c r="D81" s="45">
        <v>11.88</v>
      </c>
      <c r="E81" s="143">
        <f>F65/E78</f>
        <v>19.105312208760484</v>
      </c>
      <c r="F81" s="31">
        <v>27.67</v>
      </c>
      <c r="G81" s="959"/>
      <c r="H81" s="32"/>
      <c r="I81" s="32"/>
      <c r="J81" s="32"/>
      <c r="K81" s="32"/>
      <c r="L81" s="32"/>
      <c r="M81" s="32"/>
      <c r="N81" s="32"/>
    </row>
    <row r="82" spans="1:14">
      <c r="A82" s="278"/>
      <c r="B82" s="773"/>
      <c r="C82" s="2" t="s">
        <v>69</v>
      </c>
      <c r="D82" s="253" t="s">
        <v>304</v>
      </c>
      <c r="E82" s="253" t="s">
        <v>304</v>
      </c>
      <c r="F82" s="31" t="s">
        <v>304</v>
      </c>
      <c r="G82" s="959"/>
      <c r="H82" s="32"/>
      <c r="I82" s="32"/>
      <c r="J82" s="32"/>
      <c r="K82" s="32"/>
      <c r="L82" s="32"/>
      <c r="M82" s="32"/>
      <c r="N82" s="32"/>
    </row>
    <row r="83" spans="1:14">
      <c r="A83" s="278"/>
      <c r="B83" s="773"/>
      <c r="C83" s="2" t="s">
        <v>70</v>
      </c>
      <c r="D83" s="57">
        <v>0</v>
      </c>
      <c r="E83" s="57">
        <v>0</v>
      </c>
      <c r="F83" s="57">
        <v>0</v>
      </c>
      <c r="G83" s="959"/>
      <c r="H83" s="32"/>
      <c r="I83" s="32"/>
      <c r="J83" s="32"/>
      <c r="K83" s="32"/>
      <c r="L83" s="32"/>
      <c r="M83" s="32"/>
      <c r="N83" s="32"/>
    </row>
    <row r="84" spans="1:14" ht="14.4">
      <c r="A84" s="278"/>
      <c r="B84" s="773" t="s">
        <v>72</v>
      </c>
      <c r="C84" s="2" t="s">
        <v>303</v>
      </c>
      <c r="D84" s="51">
        <v>0.31780000000000003</v>
      </c>
      <c r="E84" s="33">
        <f>207.55/2123.65</f>
        <v>9.7732677230240386E-2</v>
      </c>
      <c r="F84" s="31">
        <v>28.09</v>
      </c>
      <c r="G84" s="959"/>
      <c r="H84" s="32"/>
      <c r="I84"/>
      <c r="J84" s="32"/>
      <c r="K84" s="1"/>
    </row>
    <row r="85" spans="1:14">
      <c r="A85" s="278"/>
      <c r="B85" s="773"/>
      <c r="C85" s="2" t="s">
        <v>69</v>
      </c>
      <c r="D85" s="253" t="s">
        <v>304</v>
      </c>
      <c r="E85" s="253" t="s">
        <v>304</v>
      </c>
      <c r="F85" s="31" t="s">
        <v>304</v>
      </c>
      <c r="G85" s="959"/>
      <c r="H85" s="32"/>
      <c r="I85" s="32"/>
      <c r="J85" s="32"/>
      <c r="K85" s="32"/>
      <c r="L85" s="32"/>
      <c r="M85" s="32"/>
      <c r="N85" s="32"/>
    </row>
    <row r="86" spans="1:14">
      <c r="A86" s="278"/>
      <c r="B86" s="773"/>
      <c r="C86" s="2" t="s">
        <v>70</v>
      </c>
      <c r="D86" s="84">
        <v>3.5000000000000001E-3</v>
      </c>
      <c r="E86" s="57">
        <v>0</v>
      </c>
      <c r="F86" s="57">
        <v>0</v>
      </c>
      <c r="G86" s="959"/>
      <c r="H86" s="32"/>
      <c r="I86" s="32"/>
      <c r="J86" s="32"/>
      <c r="K86" s="32"/>
      <c r="L86" s="32"/>
      <c r="M86" s="32"/>
      <c r="N86" s="32"/>
    </row>
    <row r="87" spans="1:14">
      <c r="A87" s="278"/>
      <c r="B87" s="773" t="s">
        <v>73</v>
      </c>
      <c r="C87" s="2" t="s">
        <v>303</v>
      </c>
      <c r="D87" s="39">
        <v>17.95</v>
      </c>
      <c r="E87" s="33">
        <f>2123.65/57.12</f>
        <v>37.178746498599445</v>
      </c>
      <c r="F87" s="31">
        <v>77.61</v>
      </c>
      <c r="G87" s="959"/>
      <c r="H87" s="32"/>
      <c r="I87" s="32"/>
      <c r="J87" s="32"/>
      <c r="K87" s="32"/>
      <c r="L87" s="32"/>
      <c r="M87" s="32"/>
      <c r="N87" s="32"/>
    </row>
    <row r="88" spans="1:14">
      <c r="A88" s="278"/>
      <c r="B88" s="773"/>
      <c r="C88" s="2" t="s">
        <v>69</v>
      </c>
      <c r="D88" s="253" t="s">
        <v>304</v>
      </c>
      <c r="E88" s="253" t="s">
        <v>304</v>
      </c>
      <c r="F88" s="31" t="s">
        <v>304</v>
      </c>
      <c r="G88" s="959"/>
      <c r="H88" s="32"/>
      <c r="I88" s="32"/>
      <c r="J88" s="32"/>
      <c r="L88" s="32"/>
      <c r="M88" s="32"/>
      <c r="N88" s="32"/>
    </row>
    <row r="89" spans="1:14">
      <c r="A89" s="278"/>
      <c r="B89" s="828"/>
      <c r="C89" s="2" t="s">
        <v>70</v>
      </c>
      <c r="D89" s="57">
        <v>0</v>
      </c>
      <c r="E89" s="57">
        <v>0</v>
      </c>
      <c r="F89" s="57">
        <v>0</v>
      </c>
      <c r="G89" s="959"/>
      <c r="H89" s="32"/>
      <c r="I89" s="32"/>
      <c r="J89" s="32"/>
      <c r="L89" s="32"/>
      <c r="M89" s="32"/>
      <c r="N89" s="32"/>
    </row>
    <row r="90" spans="1:14" s="1" customFormat="1">
      <c r="B90" s="777"/>
      <c r="C90" s="778"/>
      <c r="D90" s="778"/>
      <c r="E90" s="778"/>
      <c r="F90" s="778"/>
      <c r="G90" s="779"/>
      <c r="K90" s="5"/>
    </row>
    <row r="91" spans="1:14">
      <c r="A91" s="278"/>
      <c r="B91" s="780" t="s">
        <v>330</v>
      </c>
      <c r="C91" s="781"/>
      <c r="D91" s="781"/>
      <c r="E91" s="781"/>
      <c r="F91" s="781"/>
      <c r="G91" s="782"/>
      <c r="H91" s="32"/>
      <c r="I91" s="32"/>
      <c r="J91" s="32"/>
      <c r="L91" s="32"/>
      <c r="M91" s="32"/>
      <c r="N91" s="32"/>
    </row>
    <row r="92" spans="1:14" ht="24.6" customHeight="1">
      <c r="A92" s="278"/>
      <c r="B92" s="886" t="s">
        <v>231</v>
      </c>
      <c r="C92" s="887"/>
      <c r="D92" s="887"/>
      <c r="E92" s="887"/>
      <c r="F92" s="887"/>
      <c r="G92" s="888"/>
      <c r="H92" s="32"/>
      <c r="I92" s="32"/>
      <c r="J92" s="32"/>
      <c r="L92" s="32"/>
      <c r="M92" s="32"/>
      <c r="N92" s="32"/>
    </row>
    <row r="93" spans="1:14">
      <c r="A93" s="278"/>
      <c r="B93" s="768"/>
      <c r="C93" s="769"/>
      <c r="D93" s="769"/>
      <c r="E93" s="769"/>
      <c r="F93" s="769"/>
      <c r="G93" s="770"/>
      <c r="H93" s="32"/>
      <c r="I93" s="32"/>
      <c r="J93" s="32"/>
      <c r="L93" s="32"/>
      <c r="M93" s="32"/>
      <c r="N93" s="32"/>
    </row>
    <row r="94" spans="1:14">
      <c r="C94" s="786"/>
      <c r="D94" s="786"/>
      <c r="E94" s="786"/>
      <c r="F94" s="786"/>
      <c r="G94" s="786"/>
      <c r="H94" s="32"/>
      <c r="I94" s="32"/>
    </row>
    <row r="95" spans="1:14" ht="27" customHeight="1">
      <c r="A95" s="269">
        <v>14</v>
      </c>
      <c r="B95" s="36" t="s">
        <v>74</v>
      </c>
      <c r="C95" s="1007" t="s">
        <v>897</v>
      </c>
      <c r="D95" s="1008"/>
      <c r="E95" s="1008"/>
      <c r="F95" s="1008"/>
      <c r="G95" s="1009"/>
    </row>
    <row r="96" spans="1:14">
      <c r="C96" s="42"/>
      <c r="D96" s="42"/>
      <c r="E96" s="42"/>
      <c r="F96" s="42"/>
      <c r="G96" s="42"/>
    </row>
    <row r="98" spans="2:8" ht="12.75" customHeight="1">
      <c r="B98" s="879" t="s">
        <v>243</v>
      </c>
      <c r="C98" s="880"/>
      <c r="D98" s="880"/>
      <c r="E98" s="880"/>
      <c r="F98" s="880"/>
      <c r="G98" s="880"/>
      <c r="H98" s="139"/>
    </row>
    <row r="99" spans="2:8">
      <c r="B99" s="933" t="s">
        <v>818</v>
      </c>
      <c r="C99" s="933"/>
      <c r="D99" s="933"/>
      <c r="E99" s="933"/>
      <c r="F99" s="933"/>
      <c r="G99" s="933"/>
    </row>
    <row r="100" spans="2:8" ht="25.5" customHeight="1">
      <c r="B100" s="1027"/>
      <c r="C100" s="1027"/>
      <c r="D100" s="1027"/>
      <c r="E100" s="1027"/>
      <c r="F100" s="1027"/>
      <c r="G100" s="1027"/>
    </row>
    <row r="103" spans="2:8">
      <c r="D103" s="52"/>
      <c r="E103" s="52"/>
    </row>
    <row r="104" spans="2:8">
      <c r="E104" s="52"/>
    </row>
  </sheetData>
  <mergeCells count="73">
    <mergeCell ref="B99:G99"/>
    <mergeCell ref="B100:G100"/>
    <mergeCell ref="B98:G98"/>
    <mergeCell ref="C61:E61"/>
    <mergeCell ref="B15:E15"/>
    <mergeCell ref="C35:E35"/>
    <mergeCell ref="C36:E36"/>
    <mergeCell ref="C37:E37"/>
    <mergeCell ref="C94:G94"/>
    <mergeCell ref="C95:G95"/>
    <mergeCell ref="B84:B86"/>
    <mergeCell ref="B87:B89"/>
    <mergeCell ref="B90:G90"/>
    <mergeCell ref="B91:G91"/>
    <mergeCell ref="B92:G92"/>
    <mergeCell ref="B93:G93"/>
    <mergeCell ref="B70:N70"/>
    <mergeCell ref="B71:N71"/>
    <mergeCell ref="B72:N72"/>
    <mergeCell ref="B73:N73"/>
    <mergeCell ref="B75:G75"/>
    <mergeCell ref="B78:B80"/>
    <mergeCell ref="G78:G89"/>
    <mergeCell ref="B81:B83"/>
    <mergeCell ref="B69:N69"/>
    <mergeCell ref="C53:E53"/>
    <mergeCell ref="C54:E54"/>
    <mergeCell ref="B55:E55"/>
    <mergeCell ref="C57:E57"/>
    <mergeCell ref="B63:B64"/>
    <mergeCell ref="C63:C64"/>
    <mergeCell ref="D63:D64"/>
    <mergeCell ref="E63:E64"/>
    <mergeCell ref="F63:H63"/>
    <mergeCell ref="I63:K63"/>
    <mergeCell ref="L63:N63"/>
    <mergeCell ref="C67:N67"/>
    <mergeCell ref="B68:N68"/>
    <mergeCell ref="B51:B52"/>
    <mergeCell ref="C51:E52"/>
    <mergeCell ref="B32:E32"/>
    <mergeCell ref="B34:E34"/>
    <mergeCell ref="B40:E40"/>
    <mergeCell ref="C41:E41"/>
    <mergeCell ref="C42:E42"/>
    <mergeCell ref="C43:E43"/>
    <mergeCell ref="B44:E44"/>
    <mergeCell ref="B46:E46"/>
    <mergeCell ref="B50:E50"/>
    <mergeCell ref="C47:D47"/>
    <mergeCell ref="C48:D48"/>
    <mergeCell ref="E47:G47"/>
    <mergeCell ref="E48:G48"/>
    <mergeCell ref="B9:E9"/>
    <mergeCell ref="E28:E31"/>
    <mergeCell ref="B17:E17"/>
    <mergeCell ref="C18:E18"/>
    <mergeCell ref="C19:E19"/>
    <mergeCell ref="C20:E20"/>
    <mergeCell ref="C21:E21"/>
    <mergeCell ref="C22:E22"/>
    <mergeCell ref="B25:E25"/>
    <mergeCell ref="B26:E26"/>
    <mergeCell ref="A1:B1"/>
    <mergeCell ref="C3:E3"/>
    <mergeCell ref="C5:E5"/>
    <mergeCell ref="B6:E6"/>
    <mergeCell ref="C8:E8"/>
    <mergeCell ref="H47:J47"/>
    <mergeCell ref="H48:J48"/>
    <mergeCell ref="B12:E12"/>
    <mergeCell ref="C14:E14"/>
    <mergeCell ref="C11:E11"/>
  </mergeCells>
  <pageMargins left="0" right="0" top="0.42499999999999999" bottom="0.75" header="0.10625" footer="0.3"/>
  <pageSetup paperSize="5" scale="61" orientation="landscape" horizontalDpi="300" verticalDpi="300" r:id="rId1"/>
  <rowBreaks count="2" manualBreakCount="2">
    <brk id="45" max="16383" man="1"/>
    <brk id="9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view="pageBreakPreview" topLeftCell="A90" zoomScaleNormal="87" zoomScaleSheetLayoutView="100" zoomScalePageLayoutView="50" workbookViewId="0">
      <selection activeCell="A54" sqref="A54"/>
    </sheetView>
  </sheetViews>
  <sheetFormatPr defaultRowHeight="14.4"/>
  <cols>
    <col min="2" max="2" width="36.109375" customWidth="1"/>
    <col min="5" max="5" width="29.6640625" bestFit="1" customWidth="1"/>
    <col min="8" max="8" width="8.44140625" bestFit="1" customWidth="1"/>
  </cols>
  <sheetData>
    <row r="1" spans="1:14">
      <c r="A1" s="804" t="s">
        <v>0</v>
      </c>
      <c r="B1" s="804"/>
      <c r="C1" s="5"/>
      <c r="D1" s="1"/>
      <c r="E1" s="5"/>
      <c r="F1" s="5"/>
      <c r="G1" s="5"/>
      <c r="H1" s="5"/>
      <c r="I1" s="5"/>
      <c r="J1" s="5"/>
      <c r="K1" s="5"/>
      <c r="L1" s="5"/>
      <c r="M1" s="5"/>
      <c r="N1" s="5"/>
    </row>
    <row r="2" spans="1:14">
      <c r="A2" s="5"/>
      <c r="B2" s="5"/>
      <c r="C2" s="5"/>
      <c r="D2" s="5"/>
      <c r="E2" s="5"/>
      <c r="F2" s="5"/>
      <c r="G2" s="5"/>
      <c r="H2" s="5"/>
      <c r="I2" s="5"/>
      <c r="J2" s="5"/>
      <c r="K2" s="5"/>
      <c r="L2" s="5"/>
      <c r="M2" s="5"/>
      <c r="N2" s="5"/>
    </row>
    <row r="3" spans="1:14">
      <c r="A3" s="407" t="s">
        <v>1</v>
      </c>
      <c r="B3" s="2" t="s">
        <v>2</v>
      </c>
      <c r="C3" s="807" t="s">
        <v>345</v>
      </c>
      <c r="D3" s="807"/>
      <c r="E3" s="807"/>
      <c r="F3" s="5"/>
      <c r="G3" s="5"/>
      <c r="H3" s="5"/>
      <c r="I3" s="5"/>
      <c r="J3" s="5"/>
      <c r="K3" s="5"/>
      <c r="L3" s="5"/>
      <c r="M3" s="5"/>
      <c r="N3" s="5"/>
    </row>
    <row r="4" spans="1:14">
      <c r="A4" s="5"/>
      <c r="B4" s="5"/>
      <c r="C4" s="396"/>
      <c r="D4" s="408"/>
      <c r="E4" s="396"/>
      <c r="F4" s="5"/>
      <c r="G4" s="5"/>
      <c r="H4" s="5"/>
      <c r="I4" s="5"/>
      <c r="J4" s="5"/>
      <c r="K4" s="5"/>
      <c r="L4" s="5"/>
      <c r="M4" s="5"/>
      <c r="N4" s="5"/>
    </row>
    <row r="5" spans="1:14">
      <c r="A5" s="19">
        <v>1</v>
      </c>
      <c r="B5" s="2" t="s">
        <v>3</v>
      </c>
      <c r="C5" s="807" t="s">
        <v>257</v>
      </c>
      <c r="D5" s="807"/>
      <c r="E5" s="807"/>
      <c r="F5" s="5"/>
      <c r="G5" s="5"/>
      <c r="H5" s="5"/>
      <c r="I5" s="5"/>
      <c r="J5" s="5"/>
      <c r="K5" s="5"/>
      <c r="L5" s="5"/>
      <c r="M5" s="5"/>
      <c r="N5" s="5"/>
    </row>
    <row r="6" spans="1:14">
      <c r="A6" s="398"/>
      <c r="B6" s="810" t="s">
        <v>5</v>
      </c>
      <c r="C6" s="810"/>
      <c r="D6" s="810"/>
      <c r="E6" s="810"/>
      <c r="F6" s="5"/>
      <c r="G6" s="5"/>
      <c r="H6" s="5"/>
      <c r="I6" s="5"/>
      <c r="J6" s="5"/>
      <c r="K6" s="5"/>
      <c r="L6" s="5"/>
      <c r="M6" s="5"/>
      <c r="N6" s="5"/>
    </row>
    <row r="7" spans="1:14">
      <c r="A7" s="398"/>
      <c r="B7" s="6"/>
      <c r="C7" s="5"/>
      <c r="D7" s="408"/>
      <c r="E7" s="5"/>
      <c r="F7" s="5"/>
      <c r="G7" s="5"/>
      <c r="H7" s="5"/>
      <c r="I7" s="5"/>
      <c r="J7" s="5"/>
      <c r="K7" s="5"/>
      <c r="L7" s="5"/>
      <c r="M7" s="5"/>
      <c r="N7" s="5"/>
    </row>
    <row r="8" spans="1:14">
      <c r="A8" s="398">
        <v>2</v>
      </c>
      <c r="B8" s="2" t="s">
        <v>6</v>
      </c>
      <c r="C8" s="807" t="s">
        <v>1275</v>
      </c>
      <c r="D8" s="807"/>
      <c r="E8" s="807"/>
      <c r="F8" s="5"/>
      <c r="G8" s="5"/>
      <c r="H8" s="5"/>
      <c r="I8" s="5"/>
      <c r="J8" s="5"/>
      <c r="K8" s="5"/>
      <c r="L8" s="5"/>
      <c r="M8" s="5"/>
      <c r="N8" s="5"/>
    </row>
    <row r="9" spans="1:14">
      <c r="A9" s="398"/>
      <c r="B9" s="810" t="s">
        <v>5</v>
      </c>
      <c r="C9" s="810"/>
      <c r="D9" s="810"/>
      <c r="E9" s="810"/>
      <c r="F9" s="5"/>
      <c r="G9" s="5"/>
      <c r="H9" s="5"/>
      <c r="I9" s="5"/>
      <c r="J9" s="5"/>
      <c r="K9" s="5"/>
      <c r="L9" s="5"/>
      <c r="M9" s="5"/>
      <c r="N9" s="5"/>
    </row>
    <row r="10" spans="1:14">
      <c r="A10" s="398"/>
      <c r="B10" s="6"/>
      <c r="C10" s="5"/>
      <c r="D10" s="408"/>
      <c r="E10" s="5"/>
      <c r="F10" s="5"/>
      <c r="G10" s="5"/>
      <c r="H10" s="5"/>
      <c r="I10" s="5"/>
      <c r="J10" s="5"/>
      <c r="K10" s="5"/>
      <c r="L10" s="5"/>
      <c r="M10" s="5"/>
      <c r="N10" s="5"/>
    </row>
    <row r="11" spans="1:14" ht="26.4">
      <c r="A11" s="398">
        <v>3</v>
      </c>
      <c r="B11" s="2" t="s">
        <v>7</v>
      </c>
      <c r="C11" s="805" t="s">
        <v>332</v>
      </c>
      <c r="D11" s="805"/>
      <c r="E11" s="805"/>
      <c r="F11" s="5"/>
      <c r="G11" s="5"/>
      <c r="H11" s="5"/>
      <c r="I11" s="5"/>
      <c r="J11" s="5"/>
      <c r="K11" s="5"/>
      <c r="L11" s="5"/>
      <c r="M11" s="5"/>
      <c r="N11" s="5"/>
    </row>
    <row r="12" spans="1:14">
      <c r="A12" s="398"/>
      <c r="B12" s="810" t="s">
        <v>5</v>
      </c>
      <c r="C12" s="810"/>
      <c r="D12" s="810"/>
      <c r="E12" s="810"/>
      <c r="F12" s="5"/>
      <c r="G12" s="5"/>
      <c r="H12" s="5"/>
      <c r="I12" s="5"/>
      <c r="J12" s="5"/>
      <c r="K12" s="5"/>
      <c r="L12" s="5"/>
      <c r="M12" s="5"/>
      <c r="N12" s="5"/>
    </row>
    <row r="13" spans="1:14">
      <c r="A13" s="398"/>
      <c r="B13" s="6"/>
      <c r="C13" s="5"/>
      <c r="D13" s="408"/>
      <c r="E13" s="5"/>
      <c r="F13" s="5"/>
      <c r="G13" s="5"/>
      <c r="H13" s="5"/>
      <c r="I13" s="5"/>
      <c r="J13" s="5"/>
      <c r="K13" s="5"/>
      <c r="L13" s="5"/>
      <c r="M13" s="5"/>
      <c r="N13" s="5"/>
    </row>
    <row r="14" spans="1:14">
      <c r="A14" s="398">
        <v>4</v>
      </c>
      <c r="B14" s="2" t="s">
        <v>9</v>
      </c>
      <c r="C14" s="762" t="s">
        <v>369</v>
      </c>
      <c r="D14" s="762"/>
      <c r="E14" s="762"/>
      <c r="F14" s="5"/>
      <c r="G14" s="5"/>
      <c r="H14" s="5"/>
      <c r="I14" s="5"/>
      <c r="J14" s="5"/>
      <c r="K14" s="5"/>
      <c r="L14" s="5"/>
      <c r="M14" s="5"/>
      <c r="N14" s="5"/>
    </row>
    <row r="15" spans="1:14">
      <c r="A15" s="398"/>
      <c r="B15" s="810" t="s">
        <v>10</v>
      </c>
      <c r="C15" s="810"/>
      <c r="D15" s="810"/>
      <c r="E15" s="810"/>
      <c r="F15" s="5"/>
      <c r="G15" s="5"/>
      <c r="H15" s="5"/>
      <c r="I15" s="5"/>
      <c r="J15" s="5"/>
      <c r="K15" s="5"/>
      <c r="L15" s="5"/>
      <c r="M15" s="5"/>
      <c r="N15" s="5"/>
    </row>
    <row r="16" spans="1:14">
      <c r="A16" s="398"/>
      <c r="B16" s="5"/>
      <c r="C16" s="5"/>
      <c r="D16" s="408"/>
      <c r="E16" s="5"/>
      <c r="F16" s="5"/>
      <c r="G16" s="5"/>
      <c r="H16" s="5"/>
      <c r="I16" s="5"/>
      <c r="J16" s="5"/>
      <c r="K16" s="5"/>
      <c r="L16" s="5"/>
      <c r="M16" s="5"/>
      <c r="N16" s="5"/>
    </row>
    <row r="17" spans="1:14">
      <c r="A17" s="398">
        <v>5</v>
      </c>
      <c r="B17" s="767" t="s">
        <v>308</v>
      </c>
      <c r="C17" s="800"/>
      <c r="D17" s="800"/>
      <c r="E17" s="800"/>
      <c r="F17" s="6"/>
      <c r="G17" s="6"/>
      <c r="H17" s="6"/>
      <c r="I17" s="6"/>
      <c r="J17" s="8"/>
      <c r="K17" s="8"/>
      <c r="L17" s="8"/>
      <c r="M17" s="8"/>
      <c r="N17" s="8"/>
    </row>
    <row r="18" spans="1:14">
      <c r="A18" s="398"/>
      <c r="B18" s="394" t="s">
        <v>12</v>
      </c>
      <c r="C18" s="835" t="s">
        <v>113</v>
      </c>
      <c r="D18" s="835"/>
      <c r="E18" s="835"/>
      <c r="F18" s="406"/>
      <c r="G18" s="8"/>
      <c r="H18" s="8"/>
      <c r="I18" s="8"/>
      <c r="J18" s="8"/>
      <c r="K18" s="8"/>
      <c r="L18" s="8"/>
      <c r="M18" s="8"/>
      <c r="N18" s="8"/>
    </row>
    <row r="19" spans="1:14" ht="39.6">
      <c r="A19" s="398"/>
      <c r="B19" s="394" t="s">
        <v>305</v>
      </c>
      <c r="C19" s="835" t="s">
        <v>113</v>
      </c>
      <c r="D19" s="835"/>
      <c r="E19" s="835"/>
      <c r="F19" s="406"/>
      <c r="G19" s="8"/>
      <c r="H19" s="5"/>
      <c r="I19" s="8"/>
      <c r="J19" s="8"/>
      <c r="K19" s="8"/>
      <c r="L19" s="8"/>
      <c r="M19" s="8"/>
      <c r="N19" s="8"/>
    </row>
    <row r="20" spans="1:14">
      <c r="A20" s="398"/>
      <c r="B20" s="394" t="s">
        <v>116</v>
      </c>
      <c r="C20" s="835" t="s">
        <v>113</v>
      </c>
      <c r="D20" s="835"/>
      <c r="E20" s="835"/>
      <c r="F20" s="406"/>
      <c r="G20" s="8"/>
      <c r="H20" s="8"/>
      <c r="I20" s="8"/>
      <c r="J20" s="8"/>
      <c r="K20" s="8"/>
      <c r="L20" s="8"/>
      <c r="M20" s="8"/>
      <c r="N20" s="8"/>
    </row>
    <row r="21" spans="1:14">
      <c r="A21" s="398"/>
      <c r="B21" s="9" t="s">
        <v>15</v>
      </c>
      <c r="C21" s="834" t="s">
        <v>13</v>
      </c>
      <c r="D21" s="834"/>
      <c r="E21" s="834"/>
      <c r="F21" s="406"/>
      <c r="G21" s="8"/>
      <c r="H21" s="8"/>
      <c r="I21" s="8"/>
      <c r="J21" s="8"/>
      <c r="K21" s="8"/>
      <c r="L21" s="8"/>
      <c r="M21" s="8"/>
      <c r="N21" s="8"/>
    </row>
    <row r="22" spans="1:14">
      <c r="A22" s="398"/>
      <c r="B22" s="388" t="s">
        <v>16</v>
      </c>
      <c r="C22" s="762" t="s">
        <v>299</v>
      </c>
      <c r="D22" s="762"/>
      <c r="E22" s="762"/>
      <c r="F22" s="406"/>
      <c r="G22" s="8"/>
      <c r="H22" s="8"/>
      <c r="I22" s="8"/>
      <c r="J22" s="8"/>
      <c r="K22" s="8"/>
      <c r="L22" s="8"/>
      <c r="M22" s="8"/>
      <c r="N22" s="8"/>
    </row>
    <row r="23" spans="1:14">
      <c r="A23" s="398"/>
      <c r="B23" s="5"/>
      <c r="C23" s="8"/>
      <c r="D23" s="8"/>
      <c r="E23" s="8"/>
      <c r="F23" s="406"/>
      <c r="G23" s="8"/>
      <c r="H23" s="8"/>
      <c r="I23" s="8"/>
      <c r="J23" s="8"/>
      <c r="K23" s="8"/>
      <c r="L23" s="8"/>
      <c r="M23" s="8"/>
      <c r="N23" s="8"/>
    </row>
    <row r="24" spans="1:14">
      <c r="A24" s="398"/>
      <c r="B24" s="406"/>
      <c r="C24" s="406"/>
      <c r="D24" s="406"/>
      <c r="E24" s="406"/>
      <c r="F24" s="406"/>
      <c r="G24" s="8"/>
      <c r="H24" s="8"/>
      <c r="I24" s="8"/>
      <c r="J24" s="8"/>
      <c r="K24" s="8"/>
      <c r="L24" s="8"/>
      <c r="M24" s="8"/>
      <c r="N24" s="8"/>
    </row>
    <row r="25" spans="1:14">
      <c r="A25" s="398">
        <v>6</v>
      </c>
      <c r="B25" s="767" t="s">
        <v>312</v>
      </c>
      <c r="C25" s="767"/>
      <c r="D25" s="767"/>
      <c r="E25" s="767"/>
      <c r="F25" s="6"/>
      <c r="G25" s="6"/>
      <c r="H25" s="8"/>
      <c r="I25" s="6"/>
      <c r="J25" s="6"/>
      <c r="K25" s="5"/>
      <c r="L25" s="5"/>
      <c r="M25" s="5"/>
      <c r="N25" s="5"/>
    </row>
    <row r="26" spans="1:14">
      <c r="A26" s="398"/>
      <c r="B26" s="812" t="s">
        <v>19</v>
      </c>
      <c r="C26" s="813"/>
      <c r="D26" s="813"/>
      <c r="E26" s="842"/>
      <c r="F26" s="406"/>
      <c r="G26" s="5"/>
      <c r="H26" s="5"/>
      <c r="I26" s="5"/>
      <c r="J26" s="5"/>
      <c r="K26" s="5"/>
      <c r="L26" s="5"/>
      <c r="M26" s="5"/>
      <c r="N26" s="5"/>
    </row>
    <row r="27" spans="1:14">
      <c r="A27" s="398"/>
      <c r="B27" s="388" t="s">
        <v>20</v>
      </c>
      <c r="C27" s="393" t="s">
        <v>90</v>
      </c>
      <c r="D27" s="393" t="s">
        <v>21</v>
      </c>
      <c r="E27" s="393" t="s">
        <v>22</v>
      </c>
      <c r="F27" s="406"/>
      <c r="G27" s="5"/>
      <c r="H27" s="5"/>
      <c r="I27" s="5"/>
      <c r="J27" s="5"/>
      <c r="K27" s="5"/>
      <c r="L27" s="5"/>
      <c r="M27" s="5"/>
      <c r="N27" s="5"/>
    </row>
    <row r="28" spans="1:14">
      <c r="A28" s="398"/>
      <c r="B28" s="390" t="s">
        <v>441</v>
      </c>
      <c r="C28" s="10">
        <v>35996.29</v>
      </c>
      <c r="D28" s="420">
        <v>42934.49</v>
      </c>
      <c r="E28" s="967" t="s">
        <v>299</v>
      </c>
      <c r="F28" s="406"/>
      <c r="G28" s="5"/>
      <c r="H28" s="5"/>
      <c r="I28" s="5"/>
      <c r="J28" s="5"/>
      <c r="K28" s="5"/>
      <c r="L28" s="5"/>
      <c r="M28" s="5"/>
      <c r="N28" s="5"/>
    </row>
    <row r="29" spans="1:14" ht="39.6" customHeight="1">
      <c r="A29" s="398"/>
      <c r="B29" s="390" t="s">
        <v>24</v>
      </c>
      <c r="C29" s="56">
        <v>528.4</v>
      </c>
      <c r="D29" s="418">
        <v>720.08</v>
      </c>
      <c r="E29" s="968"/>
      <c r="F29" s="406"/>
      <c r="G29" s="5"/>
      <c r="H29" s="5"/>
      <c r="I29" s="5"/>
      <c r="J29" s="5"/>
      <c r="K29" s="5"/>
      <c r="L29" s="5"/>
      <c r="M29" s="5"/>
      <c r="N29" s="5"/>
    </row>
    <row r="30" spans="1:14" ht="52.8" customHeight="1">
      <c r="A30" s="398"/>
      <c r="B30" s="390" t="s">
        <v>25</v>
      </c>
      <c r="C30" s="10">
        <v>732.51</v>
      </c>
      <c r="D30" s="418">
        <v>1036.8499999999999</v>
      </c>
      <c r="E30" s="968"/>
      <c r="F30" s="406"/>
      <c r="G30" s="5"/>
      <c r="H30" s="5"/>
      <c r="I30" s="116"/>
      <c r="J30" s="5"/>
      <c r="K30" s="5"/>
      <c r="L30" s="5"/>
      <c r="M30" s="5"/>
      <c r="N30" s="5"/>
    </row>
    <row r="31" spans="1:14" ht="52.8" customHeight="1">
      <c r="A31" s="398"/>
      <c r="B31" s="390" t="s">
        <v>26</v>
      </c>
      <c r="C31" s="56">
        <v>2692.6</v>
      </c>
      <c r="D31" s="250">
        <v>3126.34</v>
      </c>
      <c r="E31" s="969"/>
      <c r="F31" s="406"/>
      <c r="G31" s="5"/>
      <c r="H31" s="5"/>
      <c r="I31" s="5"/>
      <c r="J31" s="5"/>
      <c r="K31" s="5"/>
      <c r="L31" s="5"/>
      <c r="M31" s="5"/>
      <c r="N31" s="5"/>
    </row>
    <row r="32" spans="1:14">
      <c r="A32" s="398"/>
      <c r="B32" s="768" t="s">
        <v>349</v>
      </c>
      <c r="C32" s="769"/>
      <c r="D32" s="769"/>
      <c r="E32" s="770"/>
      <c r="F32" s="406"/>
      <c r="G32" s="5"/>
      <c r="H32" s="5"/>
      <c r="I32" s="5"/>
      <c r="J32" s="5"/>
      <c r="K32" s="5"/>
      <c r="L32" s="5"/>
      <c r="M32" s="5"/>
      <c r="N32" s="5"/>
    </row>
    <row r="33" spans="1:14">
      <c r="A33" s="398"/>
      <c r="B33" s="8"/>
      <c r="C33" s="406"/>
      <c r="D33" s="406"/>
      <c r="E33" s="406"/>
      <c r="F33" s="406"/>
      <c r="G33" s="5"/>
      <c r="H33" s="5"/>
      <c r="I33" s="5"/>
      <c r="J33" s="5"/>
      <c r="K33" s="5"/>
      <c r="L33" s="5"/>
      <c r="M33" s="5"/>
      <c r="N33" s="5"/>
    </row>
    <row r="34" spans="1:14">
      <c r="A34" s="398">
        <v>7</v>
      </c>
      <c r="B34" s="767" t="s">
        <v>27</v>
      </c>
      <c r="C34" s="767"/>
      <c r="D34" s="767"/>
      <c r="E34" s="767"/>
      <c r="F34" s="6"/>
      <c r="G34" s="6"/>
      <c r="H34" s="6"/>
      <c r="I34" s="6"/>
      <c r="J34" s="6"/>
      <c r="K34" s="5"/>
      <c r="L34" s="5"/>
      <c r="M34" s="5"/>
      <c r="N34" s="5"/>
    </row>
    <row r="35" spans="1:14">
      <c r="A35" s="398"/>
      <c r="B35" s="388" t="s">
        <v>28</v>
      </c>
      <c r="C35" s="762" t="s">
        <v>29</v>
      </c>
      <c r="D35" s="762"/>
      <c r="E35" s="762"/>
      <c r="F35" s="8"/>
      <c r="G35" s="5"/>
      <c r="H35" s="5"/>
      <c r="I35" s="5"/>
      <c r="J35" s="5"/>
      <c r="K35" s="5"/>
      <c r="L35" s="5"/>
      <c r="M35" s="5"/>
      <c r="N35" s="5"/>
    </row>
    <row r="36" spans="1:14" ht="39.6" customHeight="1">
      <c r="A36" s="398"/>
      <c r="B36" s="388" t="s">
        <v>30</v>
      </c>
      <c r="C36" s="762" t="s">
        <v>29</v>
      </c>
      <c r="D36" s="762"/>
      <c r="E36" s="762"/>
      <c r="F36" s="8"/>
      <c r="G36" s="5"/>
      <c r="H36" s="5"/>
      <c r="I36" s="5"/>
      <c r="J36" s="5"/>
      <c r="K36" s="5"/>
      <c r="L36" s="5"/>
      <c r="M36" s="5"/>
      <c r="N36" s="5"/>
    </row>
    <row r="37" spans="1:14">
      <c r="A37" s="398"/>
      <c r="B37" s="388" t="s">
        <v>31</v>
      </c>
      <c r="C37" s="762" t="s">
        <v>299</v>
      </c>
      <c r="D37" s="762"/>
      <c r="E37" s="762"/>
      <c r="F37" s="8"/>
      <c r="G37" s="5"/>
      <c r="H37" s="5"/>
      <c r="I37" s="5"/>
      <c r="J37" s="5"/>
      <c r="K37" s="5"/>
      <c r="L37" s="5"/>
      <c r="M37" s="5"/>
      <c r="N37" s="5"/>
    </row>
    <row r="38" spans="1:14">
      <c r="A38" s="398"/>
      <c r="B38" s="5"/>
      <c r="C38" s="8"/>
      <c r="D38" s="8"/>
      <c r="E38" s="8"/>
      <c r="F38" s="8"/>
      <c r="G38" s="5"/>
      <c r="H38" s="5"/>
      <c r="I38" s="5"/>
      <c r="J38" s="5"/>
      <c r="K38" s="5"/>
      <c r="L38" s="5"/>
      <c r="M38" s="5"/>
      <c r="N38" s="5"/>
    </row>
    <row r="39" spans="1:14">
      <c r="A39" s="398"/>
      <c r="B39" s="406"/>
      <c r="C39" s="8"/>
      <c r="D39" s="8"/>
      <c r="E39" s="8"/>
      <c r="F39" s="8"/>
      <c r="G39" s="5"/>
      <c r="H39" s="5"/>
      <c r="I39" s="5"/>
      <c r="J39" s="5"/>
      <c r="K39" s="5"/>
      <c r="L39" s="5"/>
      <c r="M39" s="5"/>
      <c r="N39" s="5"/>
    </row>
    <row r="40" spans="1:14">
      <c r="A40" s="398">
        <v>8</v>
      </c>
      <c r="B40" s="767" t="s">
        <v>310</v>
      </c>
      <c r="C40" s="767"/>
      <c r="D40" s="767"/>
      <c r="E40" s="767"/>
      <c r="F40" s="6"/>
      <c r="G40" s="6"/>
      <c r="H40" s="6"/>
      <c r="I40" s="6"/>
      <c r="J40" s="6"/>
      <c r="K40" s="5"/>
      <c r="L40" s="5"/>
      <c r="M40" s="5"/>
      <c r="N40" s="5"/>
    </row>
    <row r="41" spans="1:14">
      <c r="A41" s="398"/>
      <c r="B41" s="388" t="s">
        <v>33</v>
      </c>
      <c r="C41" s="825" t="s">
        <v>183</v>
      </c>
      <c r="D41" s="826"/>
      <c r="E41" s="827"/>
      <c r="F41" s="8"/>
      <c r="G41" s="5"/>
      <c r="H41" s="5"/>
      <c r="I41" s="5"/>
      <c r="J41" s="5"/>
      <c r="K41" s="5"/>
      <c r="L41" s="5"/>
      <c r="M41" s="5"/>
      <c r="N41" s="5"/>
    </row>
    <row r="42" spans="1:14" ht="39.6" customHeight="1">
      <c r="A42" s="398"/>
      <c r="B42" s="388" t="s">
        <v>30</v>
      </c>
      <c r="C42" s="825" t="s">
        <v>183</v>
      </c>
      <c r="D42" s="826"/>
      <c r="E42" s="827"/>
      <c r="F42" s="82"/>
      <c r="G42" s="5"/>
      <c r="H42" s="5"/>
      <c r="I42" s="82"/>
      <c r="J42" s="5"/>
      <c r="K42" s="5"/>
      <c r="L42" s="5"/>
      <c r="M42" s="5"/>
      <c r="N42" s="5"/>
    </row>
    <row r="43" spans="1:14">
      <c r="A43" s="398"/>
      <c r="B43" s="388" t="s">
        <v>31</v>
      </c>
      <c r="C43" s="825" t="s">
        <v>299</v>
      </c>
      <c r="D43" s="826"/>
      <c r="E43" s="827"/>
      <c r="F43" s="8"/>
      <c r="G43" s="5"/>
      <c r="H43" s="5"/>
      <c r="I43" s="5"/>
      <c r="J43" s="5"/>
      <c r="K43" s="5"/>
      <c r="L43" s="5"/>
      <c r="M43" s="5"/>
      <c r="N43" s="5"/>
    </row>
    <row r="44" spans="1:14">
      <c r="A44" s="398"/>
      <c r="B44" s="768" t="s">
        <v>300</v>
      </c>
      <c r="C44" s="769"/>
      <c r="D44" s="769"/>
      <c r="E44" s="770"/>
      <c r="F44" s="8"/>
      <c r="G44" s="5"/>
      <c r="H44" s="5"/>
      <c r="I44" s="5"/>
      <c r="J44" s="5"/>
      <c r="K44" s="5"/>
      <c r="L44" s="5"/>
      <c r="M44" s="5"/>
      <c r="N44" s="5"/>
    </row>
    <row r="45" spans="1:14">
      <c r="A45" s="407"/>
      <c r="B45" s="5"/>
      <c r="C45" s="5"/>
      <c r="D45" s="396"/>
      <c r="E45" s="8"/>
      <c r="F45" s="5"/>
      <c r="G45" s="5"/>
      <c r="H45" s="5"/>
      <c r="I45" s="5"/>
      <c r="J45" s="5"/>
      <c r="K45" s="5"/>
      <c r="L45" s="5"/>
      <c r="M45" s="5"/>
      <c r="N45" s="5"/>
    </row>
    <row r="46" spans="1:14">
      <c r="A46" s="11">
        <v>9</v>
      </c>
      <c r="B46" s="824" t="s">
        <v>311</v>
      </c>
      <c r="C46" s="800"/>
      <c r="D46" s="800"/>
      <c r="E46" s="800"/>
      <c r="F46" s="12"/>
      <c r="G46" s="6"/>
      <c r="H46" s="6"/>
      <c r="I46" s="6"/>
      <c r="J46" s="5"/>
      <c r="K46" s="5"/>
      <c r="L46" s="5"/>
      <c r="M46" s="5"/>
      <c r="N46" s="5"/>
    </row>
    <row r="47" spans="1:14">
      <c r="A47" s="11"/>
      <c r="B47" s="402" t="s">
        <v>36</v>
      </c>
      <c r="C47" s="933" t="s">
        <v>37</v>
      </c>
      <c r="D47" s="933"/>
      <c r="E47" s="933"/>
      <c r="F47" s="935" t="s">
        <v>38</v>
      </c>
      <c r="G47" s="935"/>
      <c r="H47" s="935"/>
      <c r="I47" s="933" t="s">
        <v>92</v>
      </c>
      <c r="J47" s="933"/>
      <c r="K47" s="933"/>
      <c r="L47" s="5"/>
      <c r="M47" s="5"/>
      <c r="N47" s="5"/>
    </row>
    <row r="48" spans="1:14" ht="132" customHeight="1">
      <c r="A48" s="13"/>
      <c r="B48" s="399" t="s">
        <v>346</v>
      </c>
      <c r="C48" s="807" t="s">
        <v>347</v>
      </c>
      <c r="D48" s="807"/>
      <c r="E48" s="807"/>
      <c r="F48" s="807" t="s">
        <v>347</v>
      </c>
      <c r="G48" s="807"/>
      <c r="H48" s="807"/>
      <c r="I48" s="807" t="s">
        <v>937</v>
      </c>
      <c r="J48" s="807"/>
      <c r="K48" s="807"/>
      <c r="L48" s="5"/>
      <c r="M48" s="5"/>
      <c r="N48" s="5"/>
    </row>
    <row r="49" spans="1:14">
      <c r="A49" s="14"/>
      <c r="B49" s="839"/>
      <c r="C49" s="840"/>
      <c r="D49" s="840"/>
      <c r="E49" s="841"/>
      <c r="F49" s="406"/>
      <c r="G49" s="406"/>
      <c r="H49" s="406"/>
      <c r="I49" s="5"/>
      <c r="J49" s="5"/>
      <c r="K49" s="5"/>
      <c r="L49" s="5"/>
      <c r="M49" s="5"/>
      <c r="N49" s="5"/>
    </row>
    <row r="50" spans="1:14">
      <c r="A50" s="15"/>
      <c r="B50" s="37"/>
      <c r="C50" s="396"/>
      <c r="D50" s="396"/>
      <c r="E50" s="396"/>
      <c r="F50" s="406"/>
      <c r="G50" s="406"/>
      <c r="H50" s="406"/>
      <c r="I50" s="406"/>
      <c r="J50" s="5"/>
      <c r="K50" s="5"/>
      <c r="L50" s="5"/>
      <c r="M50" s="5"/>
      <c r="N50" s="5"/>
    </row>
    <row r="51" spans="1:14">
      <c r="A51" s="11">
        <v>10</v>
      </c>
      <c r="B51" s="766" t="s">
        <v>311</v>
      </c>
      <c r="C51" s="767"/>
      <c r="D51" s="767"/>
      <c r="E51" s="767"/>
      <c r="F51" s="406"/>
      <c r="G51" s="406"/>
      <c r="H51" s="406"/>
      <c r="I51" s="5"/>
      <c r="J51" s="5"/>
      <c r="K51" s="5"/>
      <c r="L51" s="5"/>
      <c r="M51" s="5"/>
      <c r="N51" s="5"/>
    </row>
    <row r="52" spans="1:14">
      <c r="A52" s="13"/>
      <c r="B52" s="929" t="s">
        <v>41</v>
      </c>
      <c r="C52" s="869" t="s">
        <v>347</v>
      </c>
      <c r="D52" s="870"/>
      <c r="E52" s="871"/>
      <c r="F52" s="5"/>
      <c r="G52" s="5"/>
      <c r="H52" s="5"/>
      <c r="I52" s="5"/>
      <c r="J52" s="5"/>
      <c r="K52" s="1"/>
      <c r="L52" s="5"/>
      <c r="M52" s="5"/>
      <c r="N52" s="5"/>
    </row>
    <row r="53" spans="1:14" ht="80.400000000000006" customHeight="1">
      <c r="A53" s="13"/>
      <c r="B53" s="1026"/>
      <c r="C53" s="872"/>
      <c r="D53" s="873"/>
      <c r="E53" s="874"/>
      <c r="F53" s="5"/>
      <c r="G53" s="5"/>
      <c r="H53" s="5"/>
      <c r="I53" s="5"/>
      <c r="J53" s="5"/>
      <c r="K53" s="1"/>
      <c r="L53" s="5"/>
      <c r="M53" s="5"/>
      <c r="N53" s="5"/>
    </row>
    <row r="54" spans="1:14" ht="81" customHeight="1">
      <c r="A54" s="11"/>
      <c r="B54" s="16" t="s">
        <v>42</v>
      </c>
      <c r="C54" s="807" t="s">
        <v>347</v>
      </c>
      <c r="D54" s="807"/>
      <c r="E54" s="807"/>
      <c r="F54" s="5"/>
      <c r="G54" s="5"/>
      <c r="H54" s="5"/>
      <c r="I54" s="5"/>
      <c r="J54" s="5"/>
      <c r="K54" s="5"/>
      <c r="L54" s="5"/>
      <c r="M54" s="5"/>
      <c r="N54" s="5"/>
    </row>
    <row r="55" spans="1:14">
      <c r="A55" s="13"/>
      <c r="B55" s="16" t="s">
        <v>43</v>
      </c>
      <c r="C55" s="875" t="s">
        <v>44</v>
      </c>
      <c r="D55" s="876"/>
      <c r="E55" s="877"/>
      <c r="F55" s="5"/>
      <c r="G55" s="5"/>
      <c r="H55" s="5"/>
      <c r="I55" s="5"/>
      <c r="J55" s="5"/>
      <c r="K55" s="17"/>
      <c r="L55" s="5"/>
      <c r="M55" s="5"/>
      <c r="N55" s="5"/>
    </row>
    <row r="56" spans="1:14">
      <c r="A56" s="13"/>
      <c r="B56" s="839"/>
      <c r="C56" s="840"/>
      <c r="D56" s="840"/>
      <c r="E56" s="841"/>
      <c r="F56" s="5"/>
      <c r="G56" s="5"/>
      <c r="H56" s="111"/>
      <c r="I56" s="5"/>
      <c r="J56" s="5"/>
      <c r="K56" s="17"/>
      <c r="L56" s="5"/>
      <c r="M56" s="5"/>
      <c r="N56" s="5"/>
    </row>
    <row r="57" spans="1:14">
      <c r="A57" s="18" t="s">
        <v>45</v>
      </c>
      <c r="B57" s="858" t="s">
        <v>46</v>
      </c>
      <c r="C57" s="858"/>
      <c r="D57" s="858"/>
      <c r="E57" s="858"/>
      <c r="F57" s="38"/>
      <c r="G57" s="38"/>
      <c r="H57" s="138"/>
      <c r="I57" s="38"/>
      <c r="J57" s="38"/>
      <c r="K57" s="38"/>
      <c r="L57" s="38"/>
      <c r="M57" s="38"/>
      <c r="N57" s="38"/>
    </row>
    <row r="58" spans="1:14">
      <c r="A58" s="23"/>
      <c r="B58" s="24"/>
      <c r="C58" s="25"/>
      <c r="D58" s="25"/>
      <c r="E58" s="25"/>
      <c r="F58" s="25"/>
      <c r="G58" s="5"/>
      <c r="H58" s="5"/>
      <c r="I58" s="5"/>
      <c r="J58" s="5"/>
      <c r="K58" s="5"/>
      <c r="L58" s="5"/>
      <c r="M58" s="5"/>
      <c r="N58" s="5"/>
    </row>
    <row r="59" spans="1:14">
      <c r="A59" s="398">
        <v>11</v>
      </c>
      <c r="B59" s="2" t="s">
        <v>47</v>
      </c>
      <c r="C59" s="799" t="s">
        <v>282</v>
      </c>
      <c r="D59" s="799"/>
      <c r="E59" s="799"/>
      <c r="F59" s="6"/>
      <c r="G59" s="6"/>
      <c r="H59" s="26"/>
      <c r="I59" s="6"/>
      <c r="J59" s="6"/>
      <c r="K59" s="5"/>
      <c r="L59" s="5"/>
      <c r="M59" s="5"/>
      <c r="N59" s="5"/>
    </row>
    <row r="60" spans="1:14">
      <c r="A60" s="398"/>
      <c r="B60" s="406"/>
      <c r="C60" s="406"/>
      <c r="D60" s="406"/>
      <c r="E60" s="406"/>
      <c r="F60" s="406"/>
      <c r="G60" s="406"/>
      <c r="H60" s="27"/>
      <c r="I60" s="27"/>
      <c r="J60" s="406"/>
      <c r="K60" s="5"/>
      <c r="L60" s="5"/>
      <c r="M60" s="5"/>
      <c r="N60" s="5"/>
    </row>
    <row r="61" spans="1:14">
      <c r="A61" s="398">
        <v>12</v>
      </c>
      <c r="B61" s="6" t="s">
        <v>48</v>
      </c>
      <c r="C61" s="6"/>
      <c r="D61" s="6"/>
      <c r="E61" s="26"/>
      <c r="F61" s="26"/>
      <c r="G61" s="6"/>
      <c r="H61" s="6"/>
      <c r="I61" s="6"/>
      <c r="J61" s="6"/>
      <c r="K61" s="6"/>
      <c r="L61" s="6"/>
      <c r="M61" s="6"/>
      <c r="N61" s="6"/>
    </row>
    <row r="62" spans="1:14">
      <c r="A62" s="398"/>
      <c r="B62" s="6"/>
      <c r="C62" s="6"/>
      <c r="D62" s="6"/>
      <c r="E62" s="26"/>
      <c r="F62" s="26"/>
      <c r="G62" s="26"/>
      <c r="H62" s="6"/>
      <c r="I62" s="6"/>
      <c r="J62" s="6"/>
      <c r="K62" s="6"/>
      <c r="L62" s="6"/>
      <c r="M62" s="6"/>
      <c r="N62" s="6"/>
    </row>
    <row r="63" spans="1:14">
      <c r="A63" s="398"/>
      <c r="B63" s="388" t="s">
        <v>49</v>
      </c>
      <c r="C63" s="762" t="s">
        <v>283</v>
      </c>
      <c r="D63" s="762"/>
      <c r="E63" s="762"/>
      <c r="F63" s="27"/>
      <c r="G63" s="27"/>
      <c r="H63" s="406"/>
      <c r="I63" s="406"/>
      <c r="J63" s="406"/>
      <c r="K63" s="406"/>
      <c r="L63" s="406"/>
      <c r="M63" s="406"/>
      <c r="N63" s="406"/>
    </row>
    <row r="64" spans="1:14">
      <c r="A64" s="398"/>
      <c r="B64" s="406"/>
      <c r="C64" s="406"/>
      <c r="D64" s="55"/>
      <c r="E64" s="55"/>
      <c r="F64" s="406"/>
      <c r="G64" s="27"/>
      <c r="H64" s="406"/>
      <c r="I64" s="406"/>
      <c r="J64" s="406"/>
      <c r="K64" s="406"/>
      <c r="L64" s="406"/>
      <c r="M64" s="406"/>
      <c r="N64" s="406"/>
    </row>
    <row r="65" spans="1:14">
      <c r="A65" s="398"/>
      <c r="B65" s="767" t="s">
        <v>50</v>
      </c>
      <c r="C65" s="800" t="s">
        <v>348</v>
      </c>
      <c r="D65" s="800" t="s">
        <v>419</v>
      </c>
      <c r="E65" s="802" t="s">
        <v>420</v>
      </c>
      <c r="F65" s="790" t="s">
        <v>117</v>
      </c>
      <c r="G65" s="791"/>
      <c r="H65" s="792"/>
      <c r="I65" s="771" t="s">
        <v>52</v>
      </c>
      <c r="J65" s="771"/>
      <c r="K65" s="771"/>
      <c r="L65" s="771" t="s">
        <v>53</v>
      </c>
      <c r="M65" s="771"/>
      <c r="N65" s="771"/>
    </row>
    <row r="66" spans="1:14" ht="39.6">
      <c r="A66" s="407"/>
      <c r="B66" s="767"/>
      <c r="C66" s="801"/>
      <c r="D66" s="801"/>
      <c r="E66" s="803"/>
      <c r="F66" s="388" t="s">
        <v>54</v>
      </c>
      <c r="G66" s="388" t="s">
        <v>55</v>
      </c>
      <c r="H66" s="388" t="s">
        <v>56</v>
      </c>
      <c r="I66" s="388" t="s">
        <v>57</v>
      </c>
      <c r="J66" s="388" t="s">
        <v>55</v>
      </c>
      <c r="K66" s="388" t="s">
        <v>56</v>
      </c>
      <c r="L66" s="388" t="s">
        <v>57</v>
      </c>
      <c r="M66" s="388" t="s">
        <v>55</v>
      </c>
      <c r="N66" s="388" t="s">
        <v>56</v>
      </c>
    </row>
    <row r="67" spans="1:14">
      <c r="A67" s="407"/>
      <c r="B67" s="388" t="s">
        <v>80</v>
      </c>
      <c r="C67" s="130">
        <v>114</v>
      </c>
      <c r="D67" s="397">
        <v>123</v>
      </c>
      <c r="E67" s="131">
        <v>92.45</v>
      </c>
      <c r="F67" s="131">
        <v>88.45</v>
      </c>
      <c r="G67" s="397">
        <v>140</v>
      </c>
      <c r="H67" s="397">
        <v>74</v>
      </c>
      <c r="I67" s="397">
        <v>193.5</v>
      </c>
      <c r="J67" s="397">
        <v>233.85</v>
      </c>
      <c r="K67" s="397">
        <v>91</v>
      </c>
      <c r="L67" s="397" t="s">
        <v>40</v>
      </c>
      <c r="M67" s="397" t="s">
        <v>40</v>
      </c>
      <c r="N67" s="397" t="s">
        <v>40</v>
      </c>
    </row>
    <row r="68" spans="1:14" ht="26.4">
      <c r="A68" s="407"/>
      <c r="B68" s="388" t="s">
        <v>350</v>
      </c>
      <c r="C68" s="131">
        <v>18609.349999999999</v>
      </c>
      <c r="D68" s="131">
        <v>17859.45</v>
      </c>
      <c r="E68" s="131">
        <v>17754.400000000001</v>
      </c>
      <c r="F68" s="131">
        <v>17359.75</v>
      </c>
      <c r="G68" s="131">
        <v>18887.599999999999</v>
      </c>
      <c r="H68" s="397">
        <v>16828.349999999999</v>
      </c>
      <c r="I68" s="397">
        <v>22123.65</v>
      </c>
      <c r="J68" s="397">
        <v>22526.6</v>
      </c>
      <c r="K68" s="397">
        <v>17312.75</v>
      </c>
      <c r="L68" s="397" t="s">
        <v>40</v>
      </c>
      <c r="M68" s="397" t="s">
        <v>40</v>
      </c>
      <c r="N68" s="397" t="s">
        <v>40</v>
      </c>
    </row>
    <row r="69" spans="1:14">
      <c r="A69" s="407"/>
      <c r="B69" s="388" t="s">
        <v>313</v>
      </c>
      <c r="C69" s="829" t="s">
        <v>76</v>
      </c>
      <c r="D69" s="829"/>
      <c r="E69" s="829"/>
      <c r="F69" s="829"/>
      <c r="G69" s="829"/>
      <c r="H69" s="829"/>
      <c r="I69" s="829"/>
      <c r="J69" s="829"/>
      <c r="K69" s="829"/>
      <c r="L69" s="829"/>
      <c r="M69" s="829"/>
      <c r="N69" s="829"/>
    </row>
    <row r="70" spans="1:14">
      <c r="A70" s="407"/>
      <c r="B70" s="810" t="s">
        <v>371</v>
      </c>
      <c r="C70" s="810"/>
      <c r="D70" s="810"/>
      <c r="E70" s="810"/>
      <c r="F70" s="810"/>
      <c r="G70" s="810"/>
      <c r="H70" s="810"/>
      <c r="I70" s="810"/>
      <c r="J70" s="810"/>
      <c r="K70" s="810"/>
      <c r="L70" s="810"/>
      <c r="M70" s="810"/>
      <c r="N70" s="810"/>
    </row>
    <row r="71" spans="1:14">
      <c r="A71" s="407"/>
      <c r="B71" s="832" t="s">
        <v>79</v>
      </c>
      <c r="C71" s="832"/>
      <c r="D71" s="832"/>
      <c r="E71" s="832"/>
      <c r="F71" s="832"/>
      <c r="G71" s="832"/>
      <c r="H71" s="832"/>
      <c r="I71" s="832"/>
      <c r="J71" s="832"/>
      <c r="K71" s="832"/>
      <c r="L71" s="832"/>
      <c r="M71" s="832"/>
      <c r="N71" s="832"/>
    </row>
    <row r="72" spans="1:14">
      <c r="A72" s="407"/>
      <c r="B72" s="810" t="s">
        <v>60</v>
      </c>
      <c r="C72" s="810"/>
      <c r="D72" s="810"/>
      <c r="E72" s="810"/>
      <c r="F72" s="810"/>
      <c r="G72" s="810"/>
      <c r="H72" s="810"/>
      <c r="I72" s="810"/>
      <c r="J72" s="810"/>
      <c r="K72" s="810"/>
      <c r="L72" s="810"/>
      <c r="M72" s="810"/>
      <c r="N72" s="810"/>
    </row>
    <row r="73" spans="1:14">
      <c r="A73" s="1"/>
      <c r="B73" s="853" t="s">
        <v>61</v>
      </c>
      <c r="C73" s="853"/>
      <c r="D73" s="853"/>
      <c r="E73" s="853"/>
      <c r="F73" s="853"/>
      <c r="G73" s="853"/>
      <c r="H73" s="853"/>
      <c r="I73" s="853"/>
      <c r="J73" s="853"/>
      <c r="K73" s="853"/>
      <c r="L73" s="853"/>
      <c r="M73" s="853"/>
      <c r="N73" s="853"/>
    </row>
    <row r="74" spans="1:14">
      <c r="A74" s="407"/>
      <c r="B74" s="831" t="s">
        <v>110</v>
      </c>
      <c r="C74" s="831"/>
      <c r="D74" s="831"/>
      <c r="E74" s="831"/>
      <c r="F74" s="831"/>
      <c r="G74" s="831"/>
      <c r="H74" s="831"/>
      <c r="I74" s="831"/>
      <c r="J74" s="831"/>
      <c r="K74" s="831"/>
      <c r="L74" s="831"/>
      <c r="M74" s="831"/>
      <c r="N74" s="831"/>
    </row>
    <row r="75" spans="1:14">
      <c r="A75" s="407"/>
      <c r="B75" s="831" t="s">
        <v>62</v>
      </c>
      <c r="C75" s="831"/>
      <c r="D75" s="831"/>
      <c r="E75" s="831"/>
      <c r="F75" s="831"/>
      <c r="G75" s="831"/>
      <c r="H75" s="831"/>
      <c r="I75" s="831"/>
      <c r="J75" s="831"/>
      <c r="K75" s="831"/>
      <c r="L75" s="831"/>
      <c r="M75" s="831"/>
      <c r="N75" s="831"/>
    </row>
    <row r="76" spans="1:14">
      <c r="A76" s="407"/>
      <c r="B76" s="30"/>
      <c r="C76" s="30"/>
      <c r="D76" s="30"/>
      <c r="E76" s="30"/>
      <c r="F76" s="30"/>
      <c r="G76" s="8"/>
      <c r="H76" s="8"/>
      <c r="I76" s="8"/>
      <c r="J76" s="8"/>
      <c r="K76" s="8"/>
      <c r="L76" s="8"/>
      <c r="M76" s="8"/>
      <c r="N76" s="8"/>
    </row>
    <row r="77" spans="1:14">
      <c r="A77" s="398">
        <v>13</v>
      </c>
      <c r="B77" s="796" t="s">
        <v>63</v>
      </c>
      <c r="C77" s="797"/>
      <c r="D77" s="797"/>
      <c r="E77" s="797"/>
      <c r="F77" s="797"/>
      <c r="G77" s="766"/>
      <c r="H77" s="6"/>
      <c r="I77" s="6"/>
      <c r="J77" s="6"/>
      <c r="K77" s="6"/>
      <c r="L77" s="6"/>
      <c r="M77" s="6"/>
      <c r="N77" s="6"/>
    </row>
    <row r="78" spans="1:14">
      <c r="A78" s="398"/>
      <c r="B78" s="5"/>
      <c r="C78" s="406"/>
      <c r="D78" s="406"/>
      <c r="E78" s="406"/>
      <c r="F78" s="406"/>
      <c r="G78" s="406"/>
      <c r="H78" s="406"/>
      <c r="I78" s="406"/>
      <c r="J78" s="406"/>
      <c r="K78" s="406"/>
      <c r="L78" s="406"/>
      <c r="M78" s="406"/>
      <c r="N78" s="406"/>
    </row>
    <row r="79" spans="1:14" ht="79.2">
      <c r="A79" s="407"/>
      <c r="B79" s="391" t="s">
        <v>64</v>
      </c>
      <c r="C79" s="393" t="s">
        <v>65</v>
      </c>
      <c r="D79" s="393" t="s">
        <v>342</v>
      </c>
      <c r="E79" s="393" t="s">
        <v>94</v>
      </c>
      <c r="F79" s="393" t="s">
        <v>67</v>
      </c>
      <c r="G79" s="393" t="s">
        <v>81</v>
      </c>
      <c r="H79" s="8"/>
      <c r="I79" s="8"/>
      <c r="J79" s="8"/>
      <c r="K79" s="8"/>
      <c r="L79" s="8"/>
      <c r="M79" s="8"/>
      <c r="N79" s="8"/>
    </row>
    <row r="80" spans="1:14" ht="26.4" customHeight="1">
      <c r="A80" s="407"/>
      <c r="B80" s="773" t="s">
        <v>439</v>
      </c>
      <c r="C80" s="2" t="s">
        <v>351</v>
      </c>
      <c r="D80" s="39">
        <v>2.2200000000000002</v>
      </c>
      <c r="E80" s="31">
        <v>6.81</v>
      </c>
      <c r="F80" s="409">
        <v>6.94</v>
      </c>
      <c r="G80" s="958" t="s">
        <v>299</v>
      </c>
      <c r="H80" s="32"/>
      <c r="I80" s="32"/>
      <c r="J80" s="32"/>
      <c r="K80" s="32"/>
      <c r="L80" s="32"/>
      <c r="M80" s="32"/>
      <c r="N80" s="32"/>
    </row>
    <row r="81" spans="1:14" ht="26.4">
      <c r="A81" s="407"/>
      <c r="B81" s="773"/>
      <c r="C81" s="2" t="s">
        <v>126</v>
      </c>
      <c r="D81" s="389" t="s">
        <v>304</v>
      </c>
      <c r="E81" s="31" t="s">
        <v>304</v>
      </c>
      <c r="F81" s="389" t="s">
        <v>304</v>
      </c>
      <c r="G81" s="959"/>
      <c r="H81" s="32"/>
      <c r="I81" s="32"/>
      <c r="J81" s="32"/>
      <c r="K81" s="32"/>
      <c r="L81" s="32"/>
      <c r="M81" s="32"/>
      <c r="N81" s="32"/>
    </row>
    <row r="82" spans="1:14" ht="26.4">
      <c r="A82" s="407"/>
      <c r="B82" s="773"/>
      <c r="C82" s="2" t="s">
        <v>70</v>
      </c>
      <c r="D82" s="57">
        <v>0</v>
      </c>
      <c r="E82" s="57">
        <v>0</v>
      </c>
      <c r="F82" s="57">
        <v>0</v>
      </c>
      <c r="G82" s="959"/>
      <c r="H82" s="32"/>
      <c r="I82" s="32"/>
      <c r="J82" s="32"/>
      <c r="K82" s="32"/>
      <c r="L82" s="32"/>
      <c r="M82" s="32"/>
      <c r="N82" s="32"/>
    </row>
    <row r="83" spans="1:14" ht="26.4">
      <c r="A83" s="407"/>
      <c r="B83" s="773" t="s">
        <v>71</v>
      </c>
      <c r="C83" s="2" t="s">
        <v>351</v>
      </c>
      <c r="D83" s="45">
        <v>11.72</v>
      </c>
      <c r="E83" s="33">
        <f>F67/E80</f>
        <v>12.988252569750369</v>
      </c>
      <c r="F83" s="421">
        <v>27.88</v>
      </c>
      <c r="G83" s="959"/>
      <c r="H83" s="32"/>
      <c r="I83" s="32"/>
      <c r="J83" s="32"/>
      <c r="K83" s="32"/>
      <c r="L83" s="32"/>
      <c r="M83" s="32"/>
      <c r="N83" s="32"/>
    </row>
    <row r="84" spans="1:14" ht="26.4">
      <c r="A84" s="407"/>
      <c r="B84" s="773"/>
      <c r="C84" s="2" t="s">
        <v>69</v>
      </c>
      <c r="D84" s="389" t="s">
        <v>304</v>
      </c>
      <c r="E84" s="31" t="s">
        <v>304</v>
      </c>
      <c r="F84" s="389" t="s">
        <v>304</v>
      </c>
      <c r="G84" s="959"/>
      <c r="H84" s="32"/>
      <c r="I84" s="32"/>
      <c r="J84" s="32"/>
      <c r="K84" s="32"/>
      <c r="L84" s="32"/>
      <c r="M84" s="32"/>
      <c r="N84" s="32"/>
    </row>
    <row r="85" spans="1:14" ht="26.4">
      <c r="A85" s="407"/>
      <c r="B85" s="773"/>
      <c r="C85" s="2" t="s">
        <v>70</v>
      </c>
      <c r="D85" s="57">
        <v>0</v>
      </c>
      <c r="E85" s="57">
        <v>0</v>
      </c>
      <c r="F85" s="57">
        <v>0</v>
      </c>
      <c r="G85" s="959"/>
      <c r="H85" s="32"/>
      <c r="I85" s="32"/>
      <c r="J85" s="32"/>
      <c r="K85" s="32"/>
      <c r="L85" s="32"/>
      <c r="M85" s="32"/>
      <c r="N85" s="32"/>
    </row>
    <row r="86" spans="1:14" ht="26.4">
      <c r="A86" s="407"/>
      <c r="B86" s="773" t="s">
        <v>72</v>
      </c>
      <c r="C86" s="2" t="s">
        <v>351</v>
      </c>
      <c r="D86" s="51">
        <v>0.1053</v>
      </c>
      <c r="E86" s="34">
        <f>528.4/3443.11</f>
        <v>0.15346590727568971</v>
      </c>
      <c r="F86" s="422">
        <v>0.17299999999999999</v>
      </c>
      <c r="G86" s="959"/>
      <c r="H86" s="32"/>
      <c r="K86" s="1"/>
    </row>
    <row r="87" spans="1:14" ht="26.4">
      <c r="A87" s="407"/>
      <c r="B87" s="773"/>
      <c r="C87" s="2" t="s">
        <v>69</v>
      </c>
      <c r="D87" s="389" t="s">
        <v>304</v>
      </c>
      <c r="E87" s="31" t="s">
        <v>304</v>
      </c>
      <c r="F87" s="389" t="s">
        <v>304</v>
      </c>
      <c r="G87" s="959"/>
      <c r="H87" s="32"/>
      <c r="I87" s="32"/>
      <c r="J87" s="32"/>
      <c r="K87" s="32"/>
      <c r="L87" s="32"/>
      <c r="M87" s="32"/>
      <c r="N87" s="32"/>
    </row>
    <row r="88" spans="1:14" ht="26.4">
      <c r="A88" s="407"/>
      <c r="B88" s="773"/>
      <c r="C88" s="2" t="s">
        <v>70</v>
      </c>
      <c r="D88" s="84">
        <v>0</v>
      </c>
      <c r="E88" s="57">
        <v>0</v>
      </c>
      <c r="F88" s="57">
        <v>0</v>
      </c>
      <c r="G88" s="959"/>
      <c r="H88" s="32"/>
      <c r="I88" s="32"/>
      <c r="J88" s="32"/>
      <c r="K88" s="32"/>
      <c r="L88" s="32"/>
      <c r="M88" s="32"/>
      <c r="N88" s="32"/>
    </row>
    <row r="89" spans="1:14" ht="26.4">
      <c r="A89" s="407"/>
      <c r="B89" s="773" t="s">
        <v>73</v>
      </c>
      <c r="C89" s="2" t="s">
        <v>351</v>
      </c>
      <c r="D89" s="39">
        <v>21.94</v>
      </c>
      <c r="E89" s="33">
        <f>3443.11/73.25</f>
        <v>47.004914675767921</v>
      </c>
      <c r="F89" s="421">
        <v>40.15</v>
      </c>
      <c r="G89" s="959"/>
      <c r="H89" s="32"/>
      <c r="I89" s="32"/>
      <c r="J89" s="32"/>
      <c r="K89" s="32"/>
      <c r="L89" s="32"/>
      <c r="M89" s="32"/>
      <c r="N89" s="32"/>
    </row>
    <row r="90" spans="1:14" ht="26.4">
      <c r="A90" s="407"/>
      <c r="B90" s="773"/>
      <c r="C90" s="2" t="s">
        <v>69</v>
      </c>
      <c r="D90" s="389" t="s">
        <v>304</v>
      </c>
      <c r="E90" s="31" t="s">
        <v>304</v>
      </c>
      <c r="F90" s="389" t="s">
        <v>304</v>
      </c>
      <c r="G90" s="959"/>
      <c r="H90" s="32"/>
      <c r="I90" s="32"/>
      <c r="J90" s="32"/>
      <c r="K90" s="5"/>
      <c r="L90" s="32"/>
      <c r="M90" s="32"/>
      <c r="N90" s="32"/>
    </row>
    <row r="91" spans="1:14" ht="26.4">
      <c r="A91" s="407"/>
      <c r="B91" s="828"/>
      <c r="C91" s="2" t="s">
        <v>70</v>
      </c>
      <c r="D91" s="57">
        <v>0</v>
      </c>
      <c r="E91" s="57">
        <v>0</v>
      </c>
      <c r="F91" s="57">
        <v>0</v>
      </c>
      <c r="G91" s="959"/>
      <c r="H91" s="32"/>
      <c r="I91" s="32"/>
      <c r="J91" s="32"/>
      <c r="K91" s="5"/>
      <c r="L91" s="32"/>
      <c r="M91" s="32"/>
      <c r="N91" s="32"/>
    </row>
    <row r="92" spans="1:14">
      <c r="A92" s="1"/>
      <c r="B92" s="777"/>
      <c r="C92" s="778"/>
      <c r="D92" s="778"/>
      <c r="E92" s="778"/>
      <c r="F92" s="778"/>
      <c r="G92" s="779"/>
      <c r="H92" s="1"/>
      <c r="I92" s="1"/>
      <c r="J92" s="1"/>
      <c r="K92" s="5"/>
      <c r="L92" s="1"/>
      <c r="M92" s="1"/>
      <c r="N92" s="1"/>
    </row>
    <row r="93" spans="1:14">
      <c r="A93" s="407"/>
      <c r="B93" s="780" t="s">
        <v>423</v>
      </c>
      <c r="C93" s="781"/>
      <c r="D93" s="781"/>
      <c r="E93" s="781"/>
      <c r="F93" s="781"/>
      <c r="G93" s="782"/>
      <c r="H93" s="32"/>
      <c r="I93" s="32"/>
      <c r="J93" s="32"/>
      <c r="K93" s="5"/>
      <c r="L93" s="32"/>
      <c r="M93" s="32"/>
      <c r="N93" s="32"/>
    </row>
    <row r="94" spans="1:14">
      <c r="A94" s="407"/>
      <c r="B94" s="780" t="s">
        <v>231</v>
      </c>
      <c r="C94" s="781"/>
      <c r="D94" s="781"/>
      <c r="E94" s="781"/>
      <c r="F94" s="781"/>
      <c r="G94" s="782"/>
      <c r="H94" s="32"/>
      <c r="I94" s="32"/>
      <c r="J94" s="32"/>
      <c r="K94" s="5"/>
      <c r="L94" s="32"/>
      <c r="M94" s="32"/>
      <c r="N94" s="32"/>
    </row>
    <row r="95" spans="1:14">
      <c r="A95" s="407"/>
      <c r="B95" s="768"/>
      <c r="C95" s="769"/>
      <c r="D95" s="769"/>
      <c r="E95" s="769"/>
      <c r="F95" s="769"/>
      <c r="G95" s="770"/>
      <c r="H95" s="32"/>
      <c r="I95" s="32"/>
      <c r="J95" s="32"/>
      <c r="K95" s="5"/>
      <c r="L95" s="32"/>
      <c r="M95" s="32"/>
      <c r="N95" s="32"/>
    </row>
    <row r="96" spans="1:14">
      <c r="A96" s="5"/>
      <c r="B96" s="5"/>
      <c r="C96" s="786"/>
      <c r="D96" s="786"/>
      <c r="E96" s="786"/>
      <c r="F96" s="786"/>
      <c r="G96" s="786"/>
      <c r="H96" s="32"/>
      <c r="I96" s="32"/>
      <c r="J96" s="5"/>
      <c r="K96" s="5"/>
      <c r="L96" s="5"/>
      <c r="M96" s="5"/>
      <c r="N96" s="5"/>
    </row>
    <row r="97" spans="1:14">
      <c r="A97" s="398">
        <v>14</v>
      </c>
      <c r="B97" s="36" t="s">
        <v>74</v>
      </c>
      <c r="C97" s="1007" t="s">
        <v>40</v>
      </c>
      <c r="D97" s="1008"/>
      <c r="E97" s="1008"/>
      <c r="F97" s="1008"/>
      <c r="G97" s="1009"/>
      <c r="H97" s="5"/>
      <c r="I97" s="5"/>
      <c r="J97" s="5"/>
      <c r="K97" s="5"/>
      <c r="L97" s="5"/>
      <c r="M97" s="5"/>
      <c r="N97" s="5"/>
    </row>
    <row r="98" spans="1:14">
      <c r="A98" s="5"/>
      <c r="B98" s="5"/>
      <c r="C98" s="42"/>
      <c r="D98" s="42"/>
      <c r="E98" s="42"/>
      <c r="F98" s="42"/>
      <c r="G98" s="42"/>
      <c r="H98" s="5"/>
      <c r="I98" s="5"/>
      <c r="J98" s="5"/>
      <c r="K98" s="5"/>
      <c r="L98" s="5"/>
      <c r="M98" s="5"/>
      <c r="N98" s="5"/>
    </row>
    <row r="99" spans="1:14">
      <c r="A99" s="5"/>
      <c r="B99" s="5"/>
      <c r="C99" s="5"/>
      <c r="D99" s="5"/>
      <c r="E99" s="5"/>
      <c r="F99" s="5"/>
      <c r="G99" s="5"/>
      <c r="H99" s="5"/>
      <c r="I99" s="5"/>
      <c r="J99" s="5"/>
      <c r="K99" s="5"/>
      <c r="L99" s="5"/>
      <c r="M99" s="5"/>
      <c r="N99" s="5"/>
    </row>
    <row r="100" spans="1:14">
      <c r="A100" s="5"/>
      <c r="B100" s="879" t="s">
        <v>352</v>
      </c>
      <c r="C100" s="880"/>
      <c r="D100" s="880"/>
      <c r="E100" s="880"/>
      <c r="F100" s="880"/>
      <c r="G100" s="880"/>
      <c r="H100" s="137"/>
      <c r="I100" s="5"/>
      <c r="J100" s="5"/>
      <c r="K100" s="5"/>
      <c r="L100" s="5"/>
      <c r="M100" s="5"/>
      <c r="N100" s="5"/>
    </row>
    <row r="101" spans="1:14">
      <c r="A101" s="5"/>
      <c r="B101" s="5"/>
      <c r="C101" s="5"/>
      <c r="D101" s="5"/>
      <c r="E101" s="5"/>
      <c r="F101" s="5"/>
      <c r="G101" s="5"/>
      <c r="H101" s="5"/>
      <c r="I101" s="5"/>
      <c r="J101" s="5"/>
      <c r="K101" s="5"/>
      <c r="L101" s="5"/>
      <c r="M101" s="5"/>
      <c r="N101" s="5"/>
    </row>
    <row r="102" spans="1:14" ht="14.4" customHeight="1">
      <c r="A102" s="5"/>
      <c r="B102" s="933" t="s">
        <v>818</v>
      </c>
      <c r="C102" s="933"/>
      <c r="D102" s="933"/>
      <c r="E102" s="933"/>
      <c r="F102" s="933"/>
      <c r="G102" s="933"/>
      <c r="H102" s="5"/>
      <c r="I102" s="5"/>
      <c r="J102" s="5"/>
      <c r="K102" s="5"/>
      <c r="L102" s="5"/>
      <c r="M102" s="5"/>
      <c r="N102" s="5"/>
    </row>
  </sheetData>
  <mergeCells count="74">
    <mergeCell ref="B9:E9"/>
    <mergeCell ref="B102:G102"/>
    <mergeCell ref="B100:G100"/>
    <mergeCell ref="C63:E63"/>
    <mergeCell ref="B15:E15"/>
    <mergeCell ref="C35:E35"/>
    <mergeCell ref="C36:E36"/>
    <mergeCell ref="C37:E37"/>
    <mergeCell ref="E28:E31"/>
    <mergeCell ref="B17:E17"/>
    <mergeCell ref="C18:E18"/>
    <mergeCell ref="C19:E19"/>
    <mergeCell ref="C20:E20"/>
    <mergeCell ref="C21:E21"/>
    <mergeCell ref="C22:E22"/>
    <mergeCell ref="B25:E25"/>
    <mergeCell ref="A1:B1"/>
    <mergeCell ref="C3:E3"/>
    <mergeCell ref="C5:E5"/>
    <mergeCell ref="B6:E6"/>
    <mergeCell ref="C8:E8"/>
    <mergeCell ref="B49:E49"/>
    <mergeCell ref="B51:E51"/>
    <mergeCell ref="C47:E47"/>
    <mergeCell ref="C48:E48"/>
    <mergeCell ref="C11:E11"/>
    <mergeCell ref="B26:E26"/>
    <mergeCell ref="I65:K65"/>
    <mergeCell ref="L65:N65"/>
    <mergeCell ref="C69:N69"/>
    <mergeCell ref="B70:N70"/>
    <mergeCell ref="B12:E12"/>
    <mergeCell ref="C14:E14"/>
    <mergeCell ref="B52:B53"/>
    <mergeCell ref="C52:E53"/>
    <mergeCell ref="B32:E32"/>
    <mergeCell ref="B34:E34"/>
    <mergeCell ref="B40:E40"/>
    <mergeCell ref="C41:E41"/>
    <mergeCell ref="C42:E42"/>
    <mergeCell ref="C43:E43"/>
    <mergeCell ref="B44:E44"/>
    <mergeCell ref="B46:E46"/>
    <mergeCell ref="B80:B82"/>
    <mergeCell ref="G80:G91"/>
    <mergeCell ref="B83:B85"/>
    <mergeCell ref="B72:N72"/>
    <mergeCell ref="B73:N73"/>
    <mergeCell ref="B74:N74"/>
    <mergeCell ref="B75:N75"/>
    <mergeCell ref="B77:G77"/>
    <mergeCell ref="C97:G97"/>
    <mergeCell ref="B86:B88"/>
    <mergeCell ref="B89:B91"/>
    <mergeCell ref="B92:G92"/>
    <mergeCell ref="B93:G93"/>
    <mergeCell ref="B94:G94"/>
    <mergeCell ref="B95:G95"/>
    <mergeCell ref="F47:H47"/>
    <mergeCell ref="F48:H48"/>
    <mergeCell ref="I48:K48"/>
    <mergeCell ref="I47:K47"/>
    <mergeCell ref="C96:G96"/>
    <mergeCell ref="B71:N71"/>
    <mergeCell ref="C54:E54"/>
    <mergeCell ref="C55:E55"/>
    <mergeCell ref="B56:E56"/>
    <mergeCell ref="B57:E57"/>
    <mergeCell ref="C59:E59"/>
    <mergeCell ref="B65:B66"/>
    <mergeCell ref="C65:C66"/>
    <mergeCell ref="D65:D66"/>
    <mergeCell ref="E65:E66"/>
    <mergeCell ref="F65:H65"/>
  </mergeCells>
  <pageMargins left="0" right="0" top="0.42499999999999999" bottom="0.75" header="0.10625" footer="0.3"/>
  <pageSetup paperSize="5" scale="65" orientation="landscape" horizontalDpi="300" verticalDpi="300" r:id="rId1"/>
  <rowBreaks count="1" manualBreakCount="1">
    <brk id="4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view="pageBreakPreview" topLeftCell="A75" zoomScale="90" zoomScaleNormal="100" zoomScaleSheetLayoutView="90" zoomScalePageLayoutView="50" workbookViewId="0">
      <selection activeCell="B17" sqref="B17:E17"/>
    </sheetView>
  </sheetViews>
  <sheetFormatPr defaultColWidth="8.88671875" defaultRowHeight="13.2"/>
  <cols>
    <col min="1" max="1" width="8.88671875" style="5"/>
    <col min="2" max="2" width="35" style="5" customWidth="1"/>
    <col min="3" max="4" width="15" style="5" customWidth="1"/>
    <col min="5" max="5" width="36.88671875" style="5" bestFit="1" customWidth="1"/>
    <col min="6" max="6" width="11.33203125" style="5" customWidth="1"/>
    <col min="7" max="7" width="12.6640625" style="5" customWidth="1"/>
    <col min="8" max="16384" width="8.88671875" style="5"/>
  </cols>
  <sheetData>
    <row r="1" spans="1:5">
      <c r="A1" s="804" t="s">
        <v>0</v>
      </c>
      <c r="B1" s="804"/>
      <c r="D1" s="1"/>
    </row>
    <row r="3" spans="1:5">
      <c r="A3" s="407" t="s">
        <v>1</v>
      </c>
      <c r="B3" s="2" t="s">
        <v>2</v>
      </c>
      <c r="C3" s="807" t="s">
        <v>354</v>
      </c>
      <c r="D3" s="807"/>
      <c r="E3" s="807"/>
    </row>
    <row r="4" spans="1:5">
      <c r="D4" s="408"/>
    </row>
    <row r="5" spans="1:5" ht="12.75" customHeight="1">
      <c r="A5" s="19">
        <v>1</v>
      </c>
      <c r="B5" s="2" t="s">
        <v>3</v>
      </c>
      <c r="C5" s="807" t="s">
        <v>257</v>
      </c>
      <c r="D5" s="807"/>
      <c r="E5" s="807"/>
    </row>
    <row r="6" spans="1:5">
      <c r="A6" s="398"/>
      <c r="B6" s="810" t="s">
        <v>5</v>
      </c>
      <c r="C6" s="810"/>
      <c r="D6" s="810"/>
      <c r="E6" s="810"/>
    </row>
    <row r="7" spans="1:5">
      <c r="A7" s="398"/>
      <c r="B7" s="6"/>
      <c r="D7" s="408"/>
    </row>
    <row r="8" spans="1:5">
      <c r="A8" s="398">
        <v>2</v>
      </c>
      <c r="B8" s="2" t="s">
        <v>6</v>
      </c>
      <c r="C8" s="807" t="s">
        <v>1276</v>
      </c>
      <c r="D8" s="807"/>
      <c r="E8" s="807"/>
    </row>
    <row r="9" spans="1:5">
      <c r="A9" s="398"/>
      <c r="B9" s="810" t="s">
        <v>5</v>
      </c>
      <c r="C9" s="810"/>
      <c r="D9" s="810"/>
      <c r="E9" s="810"/>
    </row>
    <row r="10" spans="1:5">
      <c r="A10" s="398"/>
      <c r="B10" s="6"/>
      <c r="D10" s="408"/>
    </row>
    <row r="11" spans="1:5" ht="26.4">
      <c r="A11" s="398">
        <v>3</v>
      </c>
      <c r="B11" s="2" t="s">
        <v>7</v>
      </c>
      <c r="C11" s="805" t="s">
        <v>332</v>
      </c>
      <c r="D11" s="805"/>
      <c r="E11" s="805"/>
    </row>
    <row r="12" spans="1:5">
      <c r="A12" s="398"/>
      <c r="B12" s="810" t="s">
        <v>5</v>
      </c>
      <c r="C12" s="810"/>
      <c r="D12" s="810"/>
      <c r="E12" s="810"/>
    </row>
    <row r="13" spans="1:5">
      <c r="A13" s="398"/>
      <c r="B13" s="6"/>
      <c r="D13" s="408"/>
    </row>
    <row r="14" spans="1:5">
      <c r="A14" s="398">
        <v>4</v>
      </c>
      <c r="B14" s="2" t="s">
        <v>9</v>
      </c>
      <c r="C14" s="762" t="s">
        <v>368</v>
      </c>
      <c r="D14" s="762"/>
      <c r="E14" s="762"/>
    </row>
    <row r="15" spans="1:5" ht="13.5" customHeight="1">
      <c r="A15" s="398"/>
      <c r="B15" s="810" t="s">
        <v>10</v>
      </c>
      <c r="C15" s="810"/>
      <c r="D15" s="810"/>
      <c r="E15" s="810"/>
    </row>
    <row r="16" spans="1:5">
      <c r="A16" s="398"/>
      <c r="D16" s="408"/>
    </row>
    <row r="17" spans="1:14">
      <c r="A17" s="398">
        <v>5</v>
      </c>
      <c r="B17" s="767" t="s">
        <v>308</v>
      </c>
      <c r="C17" s="800"/>
      <c r="D17" s="800"/>
      <c r="E17" s="800"/>
      <c r="F17" s="6"/>
      <c r="G17" s="6"/>
      <c r="H17" s="6"/>
      <c r="I17" s="6"/>
      <c r="J17" s="8"/>
      <c r="K17" s="8"/>
      <c r="L17" s="8"/>
      <c r="M17" s="8"/>
      <c r="N17" s="8"/>
    </row>
    <row r="18" spans="1:14">
      <c r="A18" s="398"/>
      <c r="B18" s="394" t="s">
        <v>12</v>
      </c>
      <c r="C18" s="835" t="s">
        <v>113</v>
      </c>
      <c r="D18" s="835"/>
      <c r="E18" s="835"/>
      <c r="F18" s="406"/>
      <c r="G18" s="8"/>
      <c r="H18" s="8"/>
      <c r="I18" s="8"/>
      <c r="J18" s="8"/>
      <c r="K18" s="8"/>
      <c r="L18" s="8"/>
      <c r="M18" s="8"/>
      <c r="N18" s="8"/>
    </row>
    <row r="19" spans="1:14" ht="39.6">
      <c r="A19" s="398"/>
      <c r="B19" s="394" t="s">
        <v>305</v>
      </c>
      <c r="C19" s="970" t="s">
        <v>113</v>
      </c>
      <c r="D19" s="924"/>
      <c r="E19" s="971"/>
      <c r="F19" s="406"/>
      <c r="G19" s="8"/>
      <c r="I19" s="8"/>
      <c r="J19" s="8"/>
      <c r="K19" s="8"/>
      <c r="L19" s="8"/>
      <c r="M19" s="8"/>
      <c r="N19" s="8"/>
    </row>
    <row r="20" spans="1:14">
      <c r="A20" s="398"/>
      <c r="B20" s="394" t="s">
        <v>116</v>
      </c>
      <c r="C20" s="835" t="s">
        <v>113</v>
      </c>
      <c r="D20" s="835"/>
      <c r="E20" s="835"/>
      <c r="F20" s="406"/>
      <c r="G20" s="8"/>
      <c r="H20" s="8"/>
      <c r="I20" s="8"/>
      <c r="J20" s="8"/>
      <c r="K20" s="8"/>
      <c r="L20" s="8"/>
      <c r="M20" s="8"/>
      <c r="N20" s="8"/>
    </row>
    <row r="21" spans="1:14">
      <c r="A21" s="398"/>
      <c r="B21" s="9" t="s">
        <v>15</v>
      </c>
      <c r="C21" s="834" t="s">
        <v>298</v>
      </c>
      <c r="D21" s="834"/>
      <c r="E21" s="834"/>
      <c r="F21" s="406"/>
      <c r="G21" s="8"/>
      <c r="H21" s="8"/>
      <c r="I21" s="8"/>
      <c r="J21" s="8"/>
      <c r="K21" s="8"/>
      <c r="L21" s="8"/>
      <c r="M21" s="8"/>
      <c r="N21" s="8"/>
    </row>
    <row r="22" spans="1:14">
      <c r="A22" s="398"/>
      <c r="B22" s="388" t="s">
        <v>16</v>
      </c>
      <c r="C22" s="762" t="s">
        <v>299</v>
      </c>
      <c r="D22" s="762"/>
      <c r="E22" s="762"/>
      <c r="F22" s="406"/>
      <c r="G22" s="8"/>
      <c r="H22" s="8"/>
      <c r="I22" s="8"/>
      <c r="J22" s="8"/>
      <c r="K22" s="8"/>
      <c r="L22" s="8"/>
      <c r="M22" s="8"/>
      <c r="N22" s="8"/>
    </row>
    <row r="23" spans="1:14">
      <c r="A23" s="398"/>
      <c r="C23" s="8"/>
      <c r="D23" s="8"/>
      <c r="E23" s="8"/>
      <c r="F23" s="406"/>
      <c r="G23" s="8"/>
      <c r="H23" s="8"/>
      <c r="I23" s="8"/>
      <c r="J23" s="8"/>
      <c r="K23" s="8"/>
      <c r="L23" s="8"/>
      <c r="M23" s="8"/>
      <c r="N23" s="8"/>
    </row>
    <row r="24" spans="1:14">
      <c r="A24" s="398"/>
      <c r="B24" s="406"/>
      <c r="C24" s="406"/>
      <c r="D24" s="406"/>
      <c r="E24" s="406"/>
      <c r="F24" s="406"/>
      <c r="G24" s="8"/>
      <c r="H24" s="8"/>
      <c r="I24" s="8"/>
      <c r="J24" s="8"/>
      <c r="K24" s="8"/>
      <c r="L24" s="8"/>
      <c r="M24" s="8"/>
      <c r="N24" s="8"/>
    </row>
    <row r="25" spans="1:14">
      <c r="A25" s="398">
        <v>6</v>
      </c>
      <c r="B25" s="767" t="s">
        <v>312</v>
      </c>
      <c r="C25" s="767"/>
      <c r="D25" s="767"/>
      <c r="E25" s="767"/>
      <c r="F25" s="6"/>
      <c r="G25" s="6"/>
      <c r="H25" s="8"/>
      <c r="I25" s="6"/>
      <c r="J25" s="6"/>
    </row>
    <row r="26" spans="1:14">
      <c r="A26" s="398"/>
      <c r="B26" s="812" t="s">
        <v>19</v>
      </c>
      <c r="C26" s="813"/>
      <c r="D26" s="813"/>
      <c r="E26" s="842"/>
      <c r="F26" s="406"/>
    </row>
    <row r="27" spans="1:14">
      <c r="A27" s="398"/>
      <c r="B27" s="388" t="s">
        <v>20</v>
      </c>
      <c r="C27" s="393" t="s">
        <v>97</v>
      </c>
      <c r="D27" s="393" t="s">
        <v>98</v>
      </c>
      <c r="E27" s="393" t="s">
        <v>22</v>
      </c>
      <c r="F27" s="406"/>
    </row>
    <row r="28" spans="1:14" ht="13.2" customHeight="1">
      <c r="A28" s="398"/>
      <c r="B28" s="390" t="s">
        <v>441</v>
      </c>
      <c r="C28" s="10">
        <v>22761.86</v>
      </c>
      <c r="D28" s="10">
        <v>18887.39</v>
      </c>
      <c r="E28" s="967" t="s">
        <v>299</v>
      </c>
      <c r="F28" s="406"/>
    </row>
    <row r="29" spans="1:14">
      <c r="A29" s="398"/>
      <c r="B29" s="390" t="s">
        <v>24</v>
      </c>
      <c r="C29" s="10">
        <v>1709.62</v>
      </c>
      <c r="D29" s="10">
        <v>1252.44</v>
      </c>
      <c r="E29" s="968"/>
      <c r="F29" s="406"/>
    </row>
    <row r="30" spans="1:14">
      <c r="A30" s="398"/>
      <c r="B30" s="390" t="s">
        <v>25</v>
      </c>
      <c r="C30" s="10">
        <v>2413.48</v>
      </c>
      <c r="D30" s="10">
        <v>2413.48</v>
      </c>
      <c r="E30" s="968"/>
      <c r="F30" s="406"/>
    </row>
    <row r="31" spans="1:14">
      <c r="A31" s="398"/>
      <c r="B31" s="390" t="s">
        <v>26</v>
      </c>
      <c r="C31" s="10">
        <v>5273.41</v>
      </c>
      <c r="D31" s="10">
        <v>6550.86</v>
      </c>
      <c r="E31" s="969"/>
      <c r="F31" s="406"/>
    </row>
    <row r="32" spans="1:14">
      <c r="A32" s="398"/>
      <c r="B32" s="768" t="s">
        <v>349</v>
      </c>
      <c r="C32" s="769"/>
      <c r="D32" s="769"/>
      <c r="E32" s="770"/>
      <c r="F32" s="406"/>
    </row>
    <row r="33" spans="1:10">
      <c r="A33" s="398"/>
      <c r="B33" s="8"/>
      <c r="C33" s="406"/>
      <c r="D33" s="406"/>
      <c r="E33" s="406"/>
      <c r="F33" s="406"/>
    </row>
    <row r="34" spans="1:10">
      <c r="A34" s="398">
        <v>7</v>
      </c>
      <c r="B34" s="767" t="s">
        <v>27</v>
      </c>
      <c r="C34" s="767"/>
      <c r="D34" s="767"/>
      <c r="E34" s="767"/>
      <c r="F34" s="6"/>
      <c r="G34" s="6"/>
      <c r="H34" s="6"/>
      <c r="I34" s="6"/>
      <c r="J34" s="6"/>
    </row>
    <row r="35" spans="1:10" ht="25.5" customHeight="1">
      <c r="A35" s="398"/>
      <c r="B35" s="388" t="s">
        <v>28</v>
      </c>
      <c r="C35" s="762" t="s">
        <v>29</v>
      </c>
      <c r="D35" s="762"/>
      <c r="E35" s="762"/>
      <c r="F35" s="8"/>
    </row>
    <row r="36" spans="1:10" ht="38.25" customHeight="1">
      <c r="A36" s="398"/>
      <c r="B36" s="388" t="s">
        <v>30</v>
      </c>
      <c r="C36" s="762" t="s">
        <v>29</v>
      </c>
      <c r="D36" s="762"/>
      <c r="E36" s="762"/>
      <c r="F36" s="8"/>
    </row>
    <row r="37" spans="1:10" ht="38.25" customHeight="1">
      <c r="A37" s="398"/>
      <c r="B37" s="388" t="s">
        <v>31</v>
      </c>
      <c r="C37" s="762" t="s">
        <v>299</v>
      </c>
      <c r="D37" s="762"/>
      <c r="E37" s="762"/>
      <c r="F37" s="8"/>
    </row>
    <row r="38" spans="1:10">
      <c r="A38" s="398"/>
      <c r="C38" s="8"/>
      <c r="D38" s="8"/>
      <c r="E38" s="8"/>
      <c r="F38" s="8"/>
    </row>
    <row r="39" spans="1:10">
      <c r="A39" s="398"/>
      <c r="B39" s="406"/>
      <c r="C39" s="8"/>
      <c r="D39" s="8"/>
      <c r="E39" s="8"/>
      <c r="F39" s="8"/>
    </row>
    <row r="40" spans="1:10">
      <c r="A40" s="398">
        <v>8</v>
      </c>
      <c r="B40" s="767" t="s">
        <v>310</v>
      </c>
      <c r="C40" s="767"/>
      <c r="D40" s="767"/>
      <c r="E40" s="767"/>
      <c r="F40" s="6"/>
      <c r="G40" s="6"/>
      <c r="H40" s="6"/>
      <c r="I40" s="6"/>
      <c r="J40" s="6"/>
    </row>
    <row r="41" spans="1:10">
      <c r="A41" s="398"/>
      <c r="B41" s="388" t="s">
        <v>33</v>
      </c>
      <c r="C41" s="825" t="s">
        <v>183</v>
      </c>
      <c r="D41" s="826"/>
      <c r="E41" s="827"/>
      <c r="F41" s="8"/>
    </row>
    <row r="42" spans="1:10" ht="15" customHeight="1">
      <c r="A42" s="398"/>
      <c r="B42" s="388" t="s">
        <v>30</v>
      </c>
      <c r="C42" s="825" t="s">
        <v>183</v>
      </c>
      <c r="D42" s="826"/>
      <c r="E42" s="827"/>
      <c r="F42" s="82"/>
      <c r="I42" s="82"/>
    </row>
    <row r="43" spans="1:10">
      <c r="A43" s="398"/>
      <c r="B43" s="388" t="s">
        <v>31</v>
      </c>
      <c r="C43" s="825" t="s">
        <v>299</v>
      </c>
      <c r="D43" s="826"/>
      <c r="E43" s="827"/>
      <c r="F43" s="8"/>
    </row>
    <row r="44" spans="1:10">
      <c r="A44" s="398"/>
      <c r="B44" s="768" t="s">
        <v>300</v>
      </c>
      <c r="C44" s="769"/>
      <c r="D44" s="769"/>
      <c r="E44" s="770"/>
      <c r="F44" s="8"/>
    </row>
    <row r="45" spans="1:10">
      <c r="A45" s="11">
        <v>9</v>
      </c>
      <c r="B45" s="766" t="s">
        <v>311</v>
      </c>
      <c r="C45" s="767"/>
      <c r="D45" s="767"/>
      <c r="E45" s="767"/>
      <c r="F45" s="12"/>
      <c r="G45" s="6"/>
      <c r="H45" s="6"/>
      <c r="I45" s="6"/>
    </row>
    <row r="46" spans="1:10" ht="46.5" customHeight="1">
      <c r="A46" s="11"/>
      <c r="B46" s="392" t="s">
        <v>36</v>
      </c>
      <c r="C46" s="402" t="s">
        <v>37</v>
      </c>
      <c r="D46" s="400" t="s">
        <v>38</v>
      </c>
      <c r="E46" s="402" t="s">
        <v>92</v>
      </c>
    </row>
    <row r="47" spans="1:10" ht="150" customHeight="1">
      <c r="A47" s="13"/>
      <c r="B47" s="399" t="s">
        <v>105</v>
      </c>
      <c r="C47" s="399" t="s">
        <v>353</v>
      </c>
      <c r="D47" s="399" t="s">
        <v>934</v>
      </c>
      <c r="E47" s="401" t="s">
        <v>76</v>
      </c>
    </row>
    <row r="48" spans="1:10">
      <c r="A48" s="15"/>
      <c r="B48" s="37"/>
      <c r="C48" s="396"/>
      <c r="D48" s="396"/>
      <c r="E48" s="396"/>
      <c r="F48" s="406"/>
      <c r="G48" s="406"/>
      <c r="H48" s="406"/>
      <c r="I48" s="406"/>
    </row>
    <row r="49" spans="1:14">
      <c r="A49" s="11">
        <v>10</v>
      </c>
      <c r="B49" s="766" t="s">
        <v>311</v>
      </c>
      <c r="C49" s="767"/>
      <c r="D49" s="767"/>
      <c r="E49" s="767"/>
      <c r="F49" s="406"/>
      <c r="G49" s="406"/>
      <c r="H49" s="406"/>
    </row>
    <row r="50" spans="1:14">
      <c r="A50" s="13"/>
      <c r="B50" s="929" t="s">
        <v>41</v>
      </c>
      <c r="C50" s="869" t="s">
        <v>353</v>
      </c>
      <c r="D50" s="870"/>
      <c r="E50" s="871"/>
      <c r="K50" s="1"/>
    </row>
    <row r="51" spans="1:14" ht="36" customHeight="1">
      <c r="A51" s="13"/>
      <c r="B51" s="1026"/>
      <c r="C51" s="872"/>
      <c r="D51" s="873"/>
      <c r="E51" s="874"/>
      <c r="K51" s="1"/>
    </row>
    <row r="52" spans="1:14" ht="89.25" customHeight="1">
      <c r="A52" s="11"/>
      <c r="B52" s="16" t="s">
        <v>42</v>
      </c>
      <c r="C52" s="764" t="s">
        <v>353</v>
      </c>
      <c r="D52" s="764"/>
      <c r="E52" s="764"/>
    </row>
    <row r="53" spans="1:14" ht="39.75" customHeight="1">
      <c r="A53" s="13"/>
      <c r="B53" s="16" t="s">
        <v>43</v>
      </c>
      <c r="C53" s="875" t="s">
        <v>76</v>
      </c>
      <c r="D53" s="876"/>
      <c r="E53" s="877"/>
      <c r="K53" s="17"/>
    </row>
    <row r="54" spans="1:14" s="38" customFormat="1">
      <c r="A54" s="18" t="s">
        <v>45</v>
      </c>
      <c r="B54" s="858" t="s">
        <v>46</v>
      </c>
      <c r="C54" s="858"/>
      <c r="D54" s="858"/>
      <c r="E54" s="858"/>
      <c r="G54" s="138"/>
    </row>
    <row r="55" spans="1:14">
      <c r="A55" s="23"/>
      <c r="B55" s="24"/>
      <c r="C55" s="25"/>
      <c r="D55" s="25"/>
      <c r="E55" s="25"/>
      <c r="F55" s="25"/>
      <c r="G55" s="111"/>
    </row>
    <row r="56" spans="1:14">
      <c r="A56" s="398">
        <v>11</v>
      </c>
      <c r="B56" s="2" t="s">
        <v>47</v>
      </c>
      <c r="C56" s="799" t="s">
        <v>282</v>
      </c>
      <c r="D56" s="799"/>
      <c r="E56" s="799"/>
      <c r="F56" s="6"/>
      <c r="G56" s="6"/>
      <c r="H56" s="26"/>
      <c r="I56" s="6"/>
      <c r="J56" s="6"/>
    </row>
    <row r="57" spans="1:14">
      <c r="A57" s="398"/>
      <c r="B57" s="406"/>
      <c r="C57" s="406"/>
      <c r="D57" s="406"/>
      <c r="E57" s="406"/>
      <c r="F57" s="406"/>
      <c r="G57" s="55"/>
      <c r="H57" s="27"/>
      <c r="I57" s="27"/>
      <c r="J57" s="406"/>
    </row>
    <row r="58" spans="1:14">
      <c r="A58" s="398">
        <v>12</v>
      </c>
      <c r="B58" s="6" t="s">
        <v>48</v>
      </c>
      <c r="C58" s="6"/>
      <c r="D58" s="6"/>
      <c r="E58" s="26"/>
      <c r="F58" s="26"/>
      <c r="G58" s="128"/>
      <c r="H58" s="6"/>
      <c r="I58" s="6"/>
      <c r="J58" s="6"/>
      <c r="K58" s="6"/>
      <c r="L58" s="6"/>
      <c r="M58" s="6"/>
      <c r="N58" s="6"/>
    </row>
    <row r="59" spans="1:14">
      <c r="A59" s="398"/>
      <c r="B59" s="6"/>
      <c r="C59" s="6"/>
      <c r="D59" s="6"/>
      <c r="E59" s="26"/>
      <c r="F59" s="26"/>
      <c r="G59" s="26"/>
      <c r="H59" s="6"/>
      <c r="I59" s="6"/>
      <c r="J59" s="6"/>
      <c r="K59" s="6"/>
      <c r="L59" s="6"/>
      <c r="M59" s="6"/>
      <c r="N59" s="6"/>
    </row>
    <row r="60" spans="1:14">
      <c r="A60" s="398"/>
      <c r="B60" s="388" t="s">
        <v>49</v>
      </c>
      <c r="C60" s="762" t="s">
        <v>355</v>
      </c>
      <c r="D60" s="762"/>
      <c r="E60" s="762"/>
      <c r="F60" s="27"/>
      <c r="G60" s="27"/>
      <c r="H60" s="406"/>
      <c r="I60" s="406"/>
      <c r="J60" s="406"/>
      <c r="K60" s="406"/>
      <c r="L60" s="406"/>
      <c r="M60" s="406"/>
      <c r="N60" s="406"/>
    </row>
    <row r="61" spans="1:14">
      <c r="A61" s="398"/>
      <c r="B61" s="406"/>
      <c r="C61" s="406"/>
      <c r="D61" s="55"/>
      <c r="E61" s="55"/>
      <c r="F61" s="406"/>
      <c r="G61" s="406"/>
      <c r="H61" s="406"/>
      <c r="I61" s="406"/>
      <c r="J61" s="406"/>
      <c r="K61" s="406"/>
      <c r="L61" s="406"/>
      <c r="M61" s="406"/>
      <c r="N61" s="406"/>
    </row>
    <row r="62" spans="1:14">
      <c r="A62" s="398"/>
      <c r="B62" s="767" t="s">
        <v>50</v>
      </c>
      <c r="C62" s="800" t="s">
        <v>356</v>
      </c>
      <c r="D62" s="800" t="s">
        <v>417</v>
      </c>
      <c r="E62" s="802" t="s">
        <v>418</v>
      </c>
      <c r="F62" s="790" t="s">
        <v>117</v>
      </c>
      <c r="G62" s="791"/>
      <c r="H62" s="792"/>
      <c r="I62" s="771" t="s">
        <v>52</v>
      </c>
      <c r="J62" s="771"/>
      <c r="K62" s="771"/>
      <c r="L62" s="771" t="s">
        <v>53</v>
      </c>
      <c r="M62" s="771"/>
      <c r="N62" s="771"/>
    </row>
    <row r="63" spans="1:14" ht="39.6">
      <c r="A63" s="407"/>
      <c r="B63" s="767"/>
      <c r="C63" s="801"/>
      <c r="D63" s="801"/>
      <c r="E63" s="803"/>
      <c r="F63" s="388" t="s">
        <v>409</v>
      </c>
      <c r="G63" s="388" t="s">
        <v>55</v>
      </c>
      <c r="H63" s="388" t="s">
        <v>56</v>
      </c>
      <c r="I63" s="388" t="s">
        <v>57</v>
      </c>
      <c r="J63" s="388" t="s">
        <v>55</v>
      </c>
      <c r="K63" s="388" t="s">
        <v>56</v>
      </c>
      <c r="L63" s="388" t="s">
        <v>57</v>
      </c>
      <c r="M63" s="388" t="s">
        <v>55</v>
      </c>
      <c r="N63" s="388" t="s">
        <v>56</v>
      </c>
    </row>
    <row r="64" spans="1:14" ht="14.4">
      <c r="A64" s="407"/>
      <c r="B64" s="388" t="s">
        <v>80</v>
      </c>
      <c r="C64" s="130">
        <v>64.599999999999994</v>
      </c>
      <c r="D64" s="397">
        <v>55.6</v>
      </c>
      <c r="E64" s="397">
        <v>45.5</v>
      </c>
      <c r="F64" s="397">
        <v>41.5</v>
      </c>
      <c r="G64" s="397">
        <v>68</v>
      </c>
      <c r="H64" s="397">
        <v>40.1</v>
      </c>
      <c r="I64" s="28">
        <v>80.05</v>
      </c>
      <c r="J64">
        <v>114.65</v>
      </c>
      <c r="K64">
        <v>41.45</v>
      </c>
      <c r="L64" s="28" t="s">
        <v>40</v>
      </c>
      <c r="M64" s="28" t="s">
        <v>40</v>
      </c>
      <c r="N64" s="28" t="s">
        <v>40</v>
      </c>
    </row>
    <row r="65" spans="1:14" ht="26.4">
      <c r="A65" s="407"/>
      <c r="B65" s="388" t="s">
        <v>350</v>
      </c>
      <c r="C65" s="130">
        <v>17894.849999999999</v>
      </c>
      <c r="D65" s="132">
        <v>17929.849999999999</v>
      </c>
      <c r="E65" s="397">
        <v>17706.849999999999</v>
      </c>
      <c r="F65" s="397">
        <v>17359.75</v>
      </c>
      <c r="G65" s="397">
        <v>18201.25</v>
      </c>
      <c r="H65" s="397">
        <v>16828.349999999999</v>
      </c>
      <c r="I65" s="28">
        <v>22326.9</v>
      </c>
      <c r="J65" s="28">
        <v>22526.6</v>
      </c>
      <c r="K65" s="28">
        <v>17312.8</v>
      </c>
      <c r="L65" s="28" t="s">
        <v>40</v>
      </c>
      <c r="M65" s="28" t="s">
        <v>40</v>
      </c>
      <c r="N65" s="28" t="s">
        <v>40</v>
      </c>
    </row>
    <row r="66" spans="1:14" ht="13.8">
      <c r="A66" s="407"/>
      <c r="B66" s="388" t="s">
        <v>313</v>
      </c>
      <c r="C66" s="829" t="s">
        <v>76</v>
      </c>
      <c r="D66" s="829"/>
      <c r="E66" s="829"/>
      <c r="F66" s="829"/>
      <c r="G66" s="829"/>
      <c r="H66" s="829"/>
      <c r="I66" s="829"/>
      <c r="J66" s="829"/>
      <c r="K66" s="829"/>
      <c r="L66" s="829"/>
      <c r="M66" s="829"/>
      <c r="N66" s="829"/>
    </row>
    <row r="67" spans="1:14">
      <c r="A67" s="407"/>
      <c r="B67" s="999" t="s">
        <v>372</v>
      </c>
      <c r="C67" s="911"/>
      <c r="D67" s="911"/>
      <c r="E67" s="911"/>
      <c r="F67" s="911"/>
      <c r="G67" s="911"/>
      <c r="H67" s="911"/>
      <c r="I67" s="911"/>
      <c r="J67" s="911"/>
      <c r="K67" s="911"/>
      <c r="L67" s="911"/>
      <c r="M67" s="911"/>
      <c r="N67" s="1000"/>
    </row>
    <row r="68" spans="1:14" ht="13.8">
      <c r="A68" s="407"/>
      <c r="B68" s="832" t="s">
        <v>79</v>
      </c>
      <c r="C68" s="832"/>
      <c r="D68" s="832"/>
      <c r="E68" s="832"/>
      <c r="F68" s="832"/>
      <c r="G68" s="832"/>
      <c r="H68" s="832"/>
      <c r="I68" s="832"/>
      <c r="J68" s="832"/>
      <c r="K68" s="832"/>
      <c r="L68" s="832"/>
      <c r="M68" s="832"/>
      <c r="N68" s="832"/>
    </row>
    <row r="69" spans="1:14">
      <c r="A69" s="407"/>
      <c r="B69" s="810" t="s">
        <v>60</v>
      </c>
      <c r="C69" s="810"/>
      <c r="D69" s="810"/>
      <c r="E69" s="810"/>
      <c r="F69" s="810"/>
      <c r="G69" s="810"/>
      <c r="H69" s="810"/>
      <c r="I69" s="810"/>
      <c r="J69" s="810"/>
      <c r="K69" s="810"/>
      <c r="L69" s="810"/>
      <c r="M69" s="810"/>
      <c r="N69" s="810"/>
    </row>
    <row r="70" spans="1:14" s="1" customFormat="1">
      <c r="B70" s="853" t="s">
        <v>61</v>
      </c>
      <c r="C70" s="853"/>
      <c r="D70" s="853"/>
      <c r="E70" s="853"/>
      <c r="F70" s="853"/>
      <c r="G70" s="853"/>
      <c r="H70" s="853"/>
      <c r="I70" s="853"/>
      <c r="J70" s="853"/>
      <c r="K70" s="853"/>
      <c r="L70" s="853"/>
      <c r="M70" s="853"/>
      <c r="N70" s="853"/>
    </row>
    <row r="71" spans="1:14">
      <c r="A71" s="407"/>
      <c r="B71" s="831" t="s">
        <v>110</v>
      </c>
      <c r="C71" s="831"/>
      <c r="D71" s="831"/>
      <c r="E71" s="831"/>
      <c r="F71" s="831"/>
      <c r="G71" s="831"/>
      <c r="H71" s="831"/>
      <c r="I71" s="831"/>
      <c r="J71" s="831"/>
      <c r="K71" s="831"/>
      <c r="L71" s="831"/>
      <c r="M71" s="831"/>
      <c r="N71" s="831"/>
    </row>
    <row r="72" spans="1:14">
      <c r="A72" s="407"/>
      <c r="B72" s="831" t="s">
        <v>62</v>
      </c>
      <c r="C72" s="831"/>
      <c r="D72" s="831"/>
      <c r="E72" s="831"/>
      <c r="F72" s="831"/>
      <c r="G72" s="831"/>
      <c r="H72" s="831"/>
      <c r="I72" s="831"/>
      <c r="J72" s="831"/>
      <c r="K72" s="831"/>
      <c r="L72" s="831"/>
      <c r="M72" s="831"/>
      <c r="N72" s="831"/>
    </row>
    <row r="73" spans="1:14">
      <c r="A73" s="407"/>
      <c r="B73" s="30"/>
      <c r="C73" s="30"/>
      <c r="D73" s="30"/>
      <c r="E73" s="30"/>
      <c r="F73" s="30"/>
      <c r="G73" s="8"/>
      <c r="H73" s="8"/>
      <c r="I73" s="8"/>
      <c r="J73" s="8"/>
      <c r="K73" s="8"/>
      <c r="L73" s="8"/>
      <c r="M73" s="8"/>
      <c r="N73" s="8"/>
    </row>
    <row r="74" spans="1:14" ht="32.25" customHeight="1">
      <c r="A74" s="398">
        <v>13</v>
      </c>
      <c r="B74" s="796" t="s">
        <v>63</v>
      </c>
      <c r="C74" s="797"/>
      <c r="D74" s="797"/>
      <c r="E74" s="797"/>
      <c r="F74" s="797"/>
      <c r="G74" s="766"/>
      <c r="H74" s="6"/>
      <c r="I74" s="6"/>
      <c r="J74" s="6"/>
      <c r="K74" s="6"/>
      <c r="L74" s="6"/>
      <c r="M74" s="6"/>
      <c r="N74" s="6"/>
    </row>
    <row r="75" spans="1:14">
      <c r="A75" s="398"/>
      <c r="C75" s="406"/>
      <c r="D75" s="406"/>
      <c r="E75" s="406"/>
      <c r="F75" s="406"/>
      <c r="G75" s="406"/>
      <c r="H75" s="406"/>
      <c r="I75" s="406"/>
      <c r="J75" s="406"/>
      <c r="K75" s="406"/>
      <c r="L75" s="406"/>
      <c r="M75" s="406"/>
      <c r="N75" s="406"/>
    </row>
    <row r="76" spans="1:14" ht="39.6">
      <c r="A76" s="407"/>
      <c r="B76" s="391" t="s">
        <v>64</v>
      </c>
      <c r="C76" s="393" t="s">
        <v>65</v>
      </c>
      <c r="D76" s="393" t="s">
        <v>342</v>
      </c>
      <c r="E76" s="393" t="s">
        <v>94</v>
      </c>
      <c r="F76" s="393" t="s">
        <v>67</v>
      </c>
      <c r="G76" s="393" t="s">
        <v>81</v>
      </c>
      <c r="H76" s="8"/>
      <c r="I76" s="8"/>
      <c r="J76" s="8"/>
      <c r="K76" s="8"/>
      <c r="L76" s="8"/>
      <c r="M76" s="8"/>
      <c r="N76" s="8"/>
    </row>
    <row r="77" spans="1:14" ht="13.2" customHeight="1">
      <c r="A77" s="407"/>
      <c r="B77" s="773" t="s">
        <v>440</v>
      </c>
      <c r="C77" s="2" t="s">
        <v>358</v>
      </c>
      <c r="D77" s="39">
        <v>3.84</v>
      </c>
      <c r="E77" s="31">
        <v>8.93</v>
      </c>
      <c r="F77" s="31">
        <v>5.19</v>
      </c>
      <c r="G77" s="958" t="s">
        <v>299</v>
      </c>
      <c r="H77" s="32"/>
      <c r="I77" s="32"/>
      <c r="J77" s="32"/>
      <c r="K77" s="32"/>
      <c r="L77" s="32"/>
      <c r="M77" s="32"/>
      <c r="N77" s="32"/>
    </row>
    <row r="78" spans="1:14">
      <c r="A78" s="407"/>
      <c r="B78" s="773"/>
      <c r="C78" s="2" t="s">
        <v>126</v>
      </c>
      <c r="D78" s="389" t="s">
        <v>304</v>
      </c>
      <c r="E78" s="31" t="s">
        <v>304</v>
      </c>
      <c r="F78" s="31" t="s">
        <v>304</v>
      </c>
      <c r="G78" s="959"/>
      <c r="H78" s="32"/>
      <c r="I78" s="32"/>
      <c r="J78" s="32"/>
      <c r="K78" s="32"/>
      <c r="L78" s="32"/>
      <c r="M78" s="32"/>
      <c r="N78" s="32"/>
    </row>
    <row r="79" spans="1:14">
      <c r="A79" s="407"/>
      <c r="B79" s="773"/>
      <c r="C79" s="2" t="s">
        <v>70</v>
      </c>
      <c r="D79" s="57">
        <v>0</v>
      </c>
      <c r="E79" s="33">
        <v>0</v>
      </c>
      <c r="F79" s="33">
        <v>0</v>
      </c>
      <c r="G79" s="959"/>
      <c r="H79" s="32"/>
      <c r="I79" s="32"/>
      <c r="J79" s="32"/>
      <c r="K79" s="32"/>
      <c r="L79" s="32"/>
      <c r="M79" s="32"/>
      <c r="N79" s="32"/>
    </row>
    <row r="80" spans="1:14">
      <c r="A80" s="407"/>
      <c r="B80" s="773" t="s">
        <v>71</v>
      </c>
      <c r="C80" s="2" t="s">
        <v>358</v>
      </c>
      <c r="D80" s="45">
        <v>7.22</v>
      </c>
      <c r="E80" s="33">
        <f>F64/E77</f>
        <v>4.647256438969765</v>
      </c>
      <c r="F80" s="33">
        <f>80.05/F77</f>
        <v>15.423892100192676</v>
      </c>
      <c r="G80" s="959"/>
      <c r="H80" s="32"/>
      <c r="I80" s="32"/>
      <c r="J80" s="32"/>
      <c r="K80" s="32"/>
      <c r="L80" s="32"/>
      <c r="M80" s="32"/>
      <c r="N80" s="32"/>
    </row>
    <row r="81" spans="1:14">
      <c r="A81" s="407"/>
      <c r="B81" s="773"/>
      <c r="C81" s="2" t="s">
        <v>69</v>
      </c>
      <c r="D81" s="389" t="s">
        <v>304</v>
      </c>
      <c r="E81" s="31" t="s">
        <v>304</v>
      </c>
      <c r="F81" s="31" t="s">
        <v>304</v>
      </c>
      <c r="G81" s="959"/>
      <c r="H81" s="32"/>
      <c r="I81" s="32"/>
      <c r="J81" s="32"/>
      <c r="K81" s="32"/>
      <c r="L81" s="32"/>
      <c r="M81" s="32"/>
      <c r="N81" s="32"/>
    </row>
    <row r="82" spans="1:14">
      <c r="A82" s="407"/>
      <c r="B82" s="773"/>
      <c r="C82" s="2" t="s">
        <v>70</v>
      </c>
      <c r="D82" s="57">
        <v>0</v>
      </c>
      <c r="E82" s="33">
        <v>0</v>
      </c>
      <c r="F82" s="33">
        <v>0</v>
      </c>
      <c r="G82" s="959"/>
      <c r="H82" s="32"/>
      <c r="I82" s="32"/>
      <c r="J82" s="32"/>
      <c r="K82" s="32"/>
      <c r="L82" s="32"/>
      <c r="M82" s="32"/>
      <c r="N82" s="32"/>
    </row>
    <row r="83" spans="1:14">
      <c r="A83" s="407"/>
      <c r="B83" s="773" t="s">
        <v>72</v>
      </c>
      <c r="C83" s="2" t="s">
        <v>358</v>
      </c>
      <c r="D83" s="51">
        <v>0.15240000000000001</v>
      </c>
      <c r="E83" s="64">
        <f>1709.62/7686.9</f>
        <v>0.22240695208731737</v>
      </c>
      <c r="F83" s="33">
        <f>1252.44/8964.34*100</f>
        <v>13.971357623651045</v>
      </c>
      <c r="G83" s="959"/>
      <c r="H83" s="32"/>
      <c r="K83" s="1"/>
    </row>
    <row r="84" spans="1:14">
      <c r="A84" s="407"/>
      <c r="B84" s="773"/>
      <c r="C84" s="2" t="s">
        <v>69</v>
      </c>
      <c r="D84" s="389" t="s">
        <v>304</v>
      </c>
      <c r="E84" s="31" t="s">
        <v>304</v>
      </c>
      <c r="F84" s="31" t="s">
        <v>304</v>
      </c>
      <c r="G84" s="959"/>
      <c r="H84" s="32"/>
      <c r="I84" s="32"/>
      <c r="J84" s="32"/>
      <c r="K84" s="32"/>
      <c r="L84" s="32"/>
      <c r="M84" s="32"/>
      <c r="N84" s="32"/>
    </row>
    <row r="85" spans="1:14">
      <c r="A85" s="407"/>
      <c r="B85" s="773"/>
      <c r="C85" s="2" t="s">
        <v>70</v>
      </c>
      <c r="D85" s="84">
        <v>0</v>
      </c>
      <c r="E85" s="33">
        <v>0</v>
      </c>
      <c r="F85" s="33">
        <v>0</v>
      </c>
      <c r="G85" s="959"/>
      <c r="H85" s="32"/>
      <c r="I85" s="32"/>
      <c r="J85" s="32"/>
      <c r="K85" s="32"/>
      <c r="L85" s="32"/>
      <c r="M85" s="32"/>
      <c r="N85" s="32"/>
    </row>
    <row r="86" spans="1:14">
      <c r="A86" s="407"/>
      <c r="B86" s="773" t="s">
        <v>73</v>
      </c>
      <c r="C86" s="2" t="s">
        <v>358</v>
      </c>
      <c r="D86" s="39">
        <v>25.18</v>
      </c>
      <c r="E86" s="33">
        <f>7686.9/241.34</f>
        <v>31.850915720560202</v>
      </c>
      <c r="F86" s="33">
        <f>896434000/24134800</f>
        <v>37.142797951505706</v>
      </c>
      <c r="G86" s="959"/>
      <c r="H86" s="32"/>
      <c r="I86" s="32"/>
      <c r="J86" s="32"/>
      <c r="K86" s="32"/>
      <c r="L86" s="32"/>
      <c r="M86" s="32"/>
      <c r="N86" s="32"/>
    </row>
    <row r="87" spans="1:14">
      <c r="A87" s="407"/>
      <c r="B87" s="773"/>
      <c r="C87" s="2" t="s">
        <v>69</v>
      </c>
      <c r="D87" s="389" t="s">
        <v>304</v>
      </c>
      <c r="E87" s="31" t="s">
        <v>304</v>
      </c>
      <c r="F87" s="31" t="s">
        <v>304</v>
      </c>
      <c r="G87" s="959"/>
      <c r="H87" s="32"/>
      <c r="I87" s="32"/>
      <c r="J87" s="32"/>
      <c r="L87" s="32"/>
      <c r="M87" s="32"/>
      <c r="N87" s="32"/>
    </row>
    <row r="88" spans="1:14">
      <c r="A88" s="407"/>
      <c r="B88" s="828"/>
      <c r="C88" s="2" t="s">
        <v>70</v>
      </c>
      <c r="D88" s="57">
        <v>0</v>
      </c>
      <c r="E88" s="33">
        <v>0</v>
      </c>
      <c r="F88" s="33">
        <v>0</v>
      </c>
      <c r="G88" s="959"/>
      <c r="H88" s="32"/>
      <c r="I88" s="32"/>
      <c r="J88" s="32"/>
      <c r="L88" s="32"/>
      <c r="M88" s="32"/>
      <c r="N88" s="32"/>
    </row>
    <row r="89" spans="1:14" s="1" customFormat="1">
      <c r="B89" s="777"/>
      <c r="C89" s="778"/>
      <c r="D89" s="778"/>
      <c r="E89" s="778"/>
      <c r="F89" s="778"/>
      <c r="G89" s="779"/>
      <c r="K89" s="5"/>
    </row>
    <row r="90" spans="1:14">
      <c r="A90" s="407"/>
      <c r="B90" s="780" t="s">
        <v>357</v>
      </c>
      <c r="C90" s="781"/>
      <c r="D90" s="781"/>
      <c r="E90" s="781"/>
      <c r="F90" s="781"/>
      <c r="G90" s="782"/>
      <c r="H90" s="32"/>
      <c r="I90" s="32"/>
      <c r="J90" s="32"/>
      <c r="L90" s="32"/>
      <c r="M90" s="32"/>
      <c r="N90" s="32"/>
    </row>
    <row r="91" spans="1:14">
      <c r="A91" s="407"/>
      <c r="B91" s="783" t="s">
        <v>231</v>
      </c>
      <c r="C91" s="784"/>
      <c r="D91" s="784"/>
      <c r="E91" s="784"/>
      <c r="F91" s="784"/>
      <c r="G91" s="785"/>
      <c r="H91" s="32"/>
      <c r="I91" s="32"/>
      <c r="J91" s="32"/>
      <c r="L91" s="32"/>
      <c r="M91" s="32"/>
      <c r="N91" s="32"/>
    </row>
    <row r="92" spans="1:14">
      <c r="A92" s="407"/>
      <c r="B92" s="768"/>
      <c r="C92" s="769"/>
      <c r="D92" s="769"/>
      <c r="E92" s="769"/>
      <c r="F92" s="769"/>
      <c r="G92" s="770"/>
      <c r="H92" s="32"/>
      <c r="I92" s="32"/>
      <c r="J92" s="32"/>
      <c r="L92" s="32"/>
      <c r="M92" s="32"/>
      <c r="N92" s="32"/>
    </row>
    <row r="93" spans="1:14">
      <c r="C93" s="786"/>
      <c r="D93" s="786"/>
      <c r="E93" s="786"/>
      <c r="F93" s="786"/>
      <c r="G93" s="786"/>
      <c r="H93" s="32"/>
      <c r="I93" s="32"/>
    </row>
    <row r="94" spans="1:14">
      <c r="A94" s="398">
        <v>14</v>
      </c>
      <c r="B94" s="36" t="s">
        <v>74</v>
      </c>
      <c r="C94" s="862" t="s">
        <v>40</v>
      </c>
      <c r="D94" s="863"/>
      <c r="E94" s="863"/>
      <c r="F94" s="863"/>
      <c r="G94" s="864"/>
    </row>
    <row r="95" spans="1:14">
      <c r="C95" s="42"/>
      <c r="D95" s="42"/>
      <c r="E95" s="42"/>
      <c r="F95" s="42"/>
      <c r="G95" s="42"/>
    </row>
    <row r="97" spans="2:8" ht="12.75" customHeight="1">
      <c r="B97" s="879" t="s">
        <v>359</v>
      </c>
      <c r="C97" s="880"/>
      <c r="D97" s="880"/>
      <c r="E97" s="880"/>
      <c r="F97" s="880"/>
      <c r="G97" s="880"/>
      <c r="H97" s="137"/>
    </row>
    <row r="99" spans="2:8" ht="25.5" customHeight="1">
      <c r="B99" s="933" t="s">
        <v>818</v>
      </c>
      <c r="C99" s="933"/>
      <c r="D99" s="933"/>
      <c r="E99" s="933"/>
      <c r="F99" s="933"/>
      <c r="G99" s="933"/>
    </row>
    <row r="102" spans="2:8">
      <c r="D102" s="52"/>
      <c r="E102" s="52"/>
    </row>
    <row r="103" spans="2:8">
      <c r="E103" s="52"/>
    </row>
    <row r="104" spans="2:8">
      <c r="C104" s="111"/>
    </row>
    <row r="106" spans="2:8">
      <c r="C106" s="111"/>
    </row>
  </sheetData>
  <mergeCells count="66">
    <mergeCell ref="B99:G99"/>
    <mergeCell ref="B97:G97"/>
    <mergeCell ref="B15:E15"/>
    <mergeCell ref="C35:E35"/>
    <mergeCell ref="C36:E36"/>
    <mergeCell ref="C37:E37"/>
    <mergeCell ref="E28:E31"/>
    <mergeCell ref="B17:E17"/>
    <mergeCell ref="C18:E18"/>
    <mergeCell ref="C19:E19"/>
    <mergeCell ref="C20:E20"/>
    <mergeCell ref="C21:E21"/>
    <mergeCell ref="C22:E22"/>
    <mergeCell ref="B25:E25"/>
    <mergeCell ref="B26:E26"/>
    <mergeCell ref="B68:N68"/>
    <mergeCell ref="C11:E11"/>
    <mergeCell ref="A1:B1"/>
    <mergeCell ref="C3:E3"/>
    <mergeCell ref="C5:E5"/>
    <mergeCell ref="B6:E6"/>
    <mergeCell ref="C8:E8"/>
    <mergeCell ref="B9:E9"/>
    <mergeCell ref="B12:E12"/>
    <mergeCell ref="C14:E14"/>
    <mergeCell ref="B50:B51"/>
    <mergeCell ref="C50:E51"/>
    <mergeCell ref="B32:E32"/>
    <mergeCell ref="B34:E34"/>
    <mergeCell ref="B40:E40"/>
    <mergeCell ref="C41:E41"/>
    <mergeCell ref="C42:E42"/>
    <mergeCell ref="C43:E43"/>
    <mergeCell ref="B44:E44"/>
    <mergeCell ref="B45:E45"/>
    <mergeCell ref="B49:E49"/>
    <mergeCell ref="C52:E52"/>
    <mergeCell ref="C53:E53"/>
    <mergeCell ref="B54:E54"/>
    <mergeCell ref="C56:E56"/>
    <mergeCell ref="B62:B63"/>
    <mergeCell ref="C62:C63"/>
    <mergeCell ref="D62:D63"/>
    <mergeCell ref="E62:E63"/>
    <mergeCell ref="C60:E60"/>
    <mergeCell ref="F62:H62"/>
    <mergeCell ref="I62:K62"/>
    <mergeCell ref="L62:N62"/>
    <mergeCell ref="C66:N66"/>
    <mergeCell ref="B67:N67"/>
    <mergeCell ref="B77:B79"/>
    <mergeCell ref="G77:G88"/>
    <mergeCell ref="B80:B82"/>
    <mergeCell ref="B69:N69"/>
    <mergeCell ref="B70:N70"/>
    <mergeCell ref="B71:N71"/>
    <mergeCell ref="B72:N72"/>
    <mergeCell ref="B74:G74"/>
    <mergeCell ref="C93:G93"/>
    <mergeCell ref="C94:G94"/>
    <mergeCell ref="B83:B85"/>
    <mergeCell ref="B86:B88"/>
    <mergeCell ref="B89:G89"/>
    <mergeCell ref="B90:G90"/>
    <mergeCell ref="B91:G91"/>
    <mergeCell ref="B92:G92"/>
  </mergeCells>
  <pageMargins left="0" right="0" top="0.42499999999999999" bottom="0.75" header="0.10625" footer="0.3"/>
  <pageSetup paperSize="5" scale="78" orientation="landscape" horizontalDpi="300" verticalDpi="300" r:id="rId1"/>
  <rowBreaks count="2" manualBreakCount="2">
    <brk id="44" max="16383" man="1"/>
    <brk id="7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view="pageBreakPreview" topLeftCell="A79" zoomScale="93" zoomScaleNormal="93" zoomScaleSheetLayoutView="93" zoomScalePageLayoutView="50" workbookViewId="0">
      <selection activeCell="C8" sqref="C8:E8"/>
    </sheetView>
  </sheetViews>
  <sheetFormatPr defaultColWidth="8.88671875" defaultRowHeight="13.2"/>
  <cols>
    <col min="1" max="1" width="8.88671875" style="5"/>
    <col min="2" max="2" width="40.88671875" style="5" customWidth="1"/>
    <col min="3" max="3" width="31.33203125" style="5" customWidth="1"/>
    <col min="4" max="4" width="29.6640625" style="5" customWidth="1"/>
    <col min="5" max="5" width="22.33203125" style="5" customWidth="1"/>
    <col min="6" max="6" width="11.33203125" style="5" customWidth="1"/>
    <col min="7" max="7" width="12.6640625" style="5" customWidth="1"/>
    <col min="8" max="8" width="10.6640625" style="5" bestFit="1" customWidth="1"/>
    <col min="9" max="9" width="14" style="5" bestFit="1" customWidth="1"/>
    <col min="10" max="10" width="11.44140625" style="5" bestFit="1" customWidth="1"/>
    <col min="11" max="16384" width="8.88671875" style="5"/>
  </cols>
  <sheetData>
    <row r="1" spans="1:8">
      <c r="A1" s="804" t="s">
        <v>0</v>
      </c>
      <c r="B1" s="804"/>
      <c r="D1" s="1"/>
    </row>
    <row r="3" spans="1:8" ht="16.5" customHeight="1">
      <c r="A3" s="724" t="s">
        <v>1</v>
      </c>
      <c r="B3" s="2" t="s">
        <v>2</v>
      </c>
      <c r="C3" s="933" t="s">
        <v>360</v>
      </c>
      <c r="D3" s="933"/>
      <c r="E3" s="933"/>
    </row>
    <row r="4" spans="1:8">
      <c r="D4" s="725"/>
    </row>
    <row r="5" spans="1:8">
      <c r="A5" s="19">
        <v>1</v>
      </c>
      <c r="B5" s="2" t="s">
        <v>3</v>
      </c>
      <c r="C5" s="807" t="s">
        <v>121</v>
      </c>
      <c r="D5" s="807"/>
      <c r="E5" s="807"/>
    </row>
    <row r="6" spans="1:8">
      <c r="A6" s="729"/>
      <c r="B6" s="810" t="s">
        <v>5</v>
      </c>
      <c r="C6" s="810"/>
      <c r="D6" s="810"/>
      <c r="E6" s="810"/>
    </row>
    <row r="7" spans="1:8">
      <c r="A7" s="729"/>
      <c r="B7" s="6"/>
      <c r="D7" s="725"/>
    </row>
    <row r="8" spans="1:8">
      <c r="A8" s="729">
        <v>2</v>
      </c>
      <c r="B8" s="2" t="s">
        <v>6</v>
      </c>
      <c r="C8" s="807" t="s">
        <v>1277</v>
      </c>
      <c r="D8" s="807"/>
      <c r="E8" s="807"/>
    </row>
    <row r="9" spans="1:8">
      <c r="A9" s="729"/>
      <c r="B9" s="768" t="s">
        <v>5</v>
      </c>
      <c r="C9" s="769"/>
      <c r="D9" s="769"/>
      <c r="E9" s="770"/>
    </row>
    <row r="10" spans="1:8">
      <c r="A10" s="729"/>
      <c r="B10" s="6"/>
      <c r="D10" s="725"/>
    </row>
    <row r="11" spans="1:8" ht="26.4">
      <c r="A11" s="729">
        <v>3</v>
      </c>
      <c r="B11" s="2" t="s">
        <v>7</v>
      </c>
      <c r="C11" s="805" t="s">
        <v>332</v>
      </c>
      <c r="D11" s="805"/>
      <c r="E11" s="805"/>
    </row>
    <row r="12" spans="1:8">
      <c r="A12" s="729"/>
      <c r="B12" s="810" t="s">
        <v>5</v>
      </c>
      <c r="C12" s="810"/>
      <c r="D12" s="810"/>
      <c r="E12" s="810"/>
    </row>
    <row r="13" spans="1:8">
      <c r="A13" s="729"/>
      <c r="B13" s="6"/>
      <c r="D13" s="725"/>
    </row>
    <row r="14" spans="1:8">
      <c r="A14" s="729">
        <v>4</v>
      </c>
      <c r="B14" s="2" t="s">
        <v>9</v>
      </c>
      <c r="C14" s="807" t="s">
        <v>370</v>
      </c>
      <c r="D14" s="807"/>
      <c r="E14" s="807"/>
    </row>
    <row r="15" spans="1:8" ht="13.5" customHeight="1">
      <c r="A15" s="729"/>
      <c r="B15" s="810" t="s">
        <v>10</v>
      </c>
      <c r="C15" s="810"/>
      <c r="D15" s="810"/>
      <c r="E15" s="810"/>
    </row>
    <row r="16" spans="1:8">
      <c r="A16" s="729"/>
      <c r="D16" s="725"/>
      <c r="H16" s="5" t="s">
        <v>119</v>
      </c>
    </row>
    <row r="17" spans="1:13">
      <c r="A17" s="729">
        <v>5</v>
      </c>
      <c r="B17" s="767" t="s">
        <v>308</v>
      </c>
      <c r="C17" s="800"/>
      <c r="D17" s="800"/>
      <c r="E17" s="800"/>
      <c r="F17" s="6"/>
      <c r="G17" s="6" t="s">
        <v>119</v>
      </c>
      <c r="H17" s="6"/>
      <c r="I17" s="8"/>
      <c r="J17" s="8"/>
      <c r="K17" s="8"/>
      <c r="L17" s="8"/>
      <c r="M17" s="8"/>
    </row>
    <row r="18" spans="1:13">
      <c r="A18" s="729"/>
      <c r="B18" s="713" t="s">
        <v>12</v>
      </c>
      <c r="C18" s="835">
        <v>7.4999999999999997E-2</v>
      </c>
      <c r="D18" s="835"/>
      <c r="E18" s="835"/>
      <c r="F18" s="719"/>
      <c r="G18" s="8"/>
      <c r="H18" s="8"/>
      <c r="I18" s="8"/>
      <c r="J18" s="8"/>
      <c r="K18" s="8"/>
      <c r="L18" s="8"/>
      <c r="M18" s="8"/>
    </row>
    <row r="19" spans="1:13" ht="26.4">
      <c r="A19" s="729"/>
      <c r="B19" s="713" t="s">
        <v>306</v>
      </c>
      <c r="C19" s="970" t="s">
        <v>113</v>
      </c>
      <c r="D19" s="924"/>
      <c r="E19" s="971"/>
      <c r="F19" s="719"/>
      <c r="G19" s="8"/>
      <c r="I19" s="8"/>
      <c r="J19" s="8"/>
      <c r="K19" s="8"/>
      <c r="L19" s="8"/>
      <c r="M19" s="8"/>
    </row>
    <row r="20" spans="1:13">
      <c r="A20" s="729"/>
      <c r="B20" s="717" t="s">
        <v>116</v>
      </c>
      <c r="C20" s="834" t="s">
        <v>113</v>
      </c>
      <c r="D20" s="834"/>
      <c r="E20" s="834"/>
      <c r="F20" s="719"/>
      <c r="G20" s="8"/>
      <c r="H20" s="8"/>
      <c r="I20" s="8"/>
      <c r="J20" s="8"/>
      <c r="K20" s="8"/>
      <c r="L20" s="8"/>
      <c r="M20" s="8"/>
    </row>
    <row r="21" spans="1:13">
      <c r="A21" s="729"/>
      <c r="B21" s="707" t="s">
        <v>15</v>
      </c>
      <c r="C21" s="806">
        <v>8.8000000000000005E-3</v>
      </c>
      <c r="D21" s="762"/>
      <c r="E21" s="762"/>
      <c r="F21" s="719"/>
      <c r="G21" s="8"/>
      <c r="H21" s="8"/>
      <c r="I21" s="8"/>
      <c r="J21" s="8"/>
      <c r="K21" s="8"/>
      <c r="L21" s="8"/>
      <c r="M21" s="8"/>
    </row>
    <row r="22" spans="1:13">
      <c r="A22" s="729"/>
      <c r="B22" s="707" t="s">
        <v>16</v>
      </c>
      <c r="C22" s="762" t="s">
        <v>89</v>
      </c>
      <c r="D22" s="762"/>
      <c r="E22" s="762"/>
      <c r="F22" s="719"/>
      <c r="G22" s="8"/>
      <c r="H22" s="8"/>
      <c r="I22" s="8"/>
      <c r="J22" s="8"/>
      <c r="K22" s="8"/>
      <c r="L22" s="8"/>
      <c r="M22" s="8"/>
    </row>
    <row r="23" spans="1:13">
      <c r="A23" s="729"/>
      <c r="C23" s="8"/>
      <c r="D23" s="8"/>
      <c r="E23" s="8"/>
      <c r="F23" s="719"/>
      <c r="G23" s="8"/>
      <c r="H23" s="8"/>
      <c r="I23" s="8"/>
      <c r="J23" s="8"/>
      <c r="K23" s="8"/>
      <c r="L23" s="8"/>
      <c r="M23" s="8"/>
    </row>
    <row r="24" spans="1:13">
      <c r="A24" s="729"/>
      <c r="B24" s="719"/>
      <c r="C24" s="719"/>
      <c r="D24" s="719"/>
      <c r="E24" s="719"/>
      <c r="F24" s="719"/>
      <c r="G24" s="8"/>
      <c r="H24" s="8"/>
      <c r="I24" s="8"/>
      <c r="J24" s="8"/>
      <c r="K24" s="8"/>
      <c r="L24" s="8"/>
      <c r="M24" s="8"/>
    </row>
    <row r="25" spans="1:13">
      <c r="A25" s="729">
        <v>6</v>
      </c>
      <c r="B25" s="767" t="s">
        <v>312</v>
      </c>
      <c r="C25" s="767"/>
      <c r="D25" s="767"/>
      <c r="E25" s="767"/>
      <c r="F25" s="6"/>
      <c r="G25" s="6"/>
      <c r="H25" s="8"/>
      <c r="I25" s="6"/>
    </row>
    <row r="26" spans="1:13">
      <c r="A26" s="729"/>
      <c r="B26" s="812" t="s">
        <v>19</v>
      </c>
      <c r="C26" s="813"/>
      <c r="D26" s="813"/>
      <c r="E26" s="842"/>
      <c r="F26" s="719"/>
    </row>
    <row r="27" spans="1:13">
      <c r="A27" s="729"/>
      <c r="B27" s="707" t="s">
        <v>20</v>
      </c>
      <c r="C27" s="708" t="s">
        <v>97</v>
      </c>
      <c r="D27" s="708" t="s">
        <v>98</v>
      </c>
      <c r="E27" s="708" t="s">
        <v>22</v>
      </c>
      <c r="F27" s="719"/>
    </row>
    <row r="28" spans="1:13" ht="13.2" customHeight="1">
      <c r="A28" s="729"/>
      <c r="B28" s="714" t="s">
        <v>441</v>
      </c>
      <c r="C28" s="10">
        <v>9181.18</v>
      </c>
      <c r="D28" s="74">
        <v>8794.39</v>
      </c>
      <c r="E28" s="967" t="s">
        <v>91</v>
      </c>
      <c r="F28" s="719"/>
    </row>
    <row r="29" spans="1:13">
      <c r="A29" s="729"/>
      <c r="B29" s="714" t="s">
        <v>24</v>
      </c>
      <c r="C29" s="10">
        <v>750.95</v>
      </c>
      <c r="D29" s="10">
        <v>189.12</v>
      </c>
      <c r="E29" s="968"/>
      <c r="F29" s="719"/>
    </row>
    <row r="30" spans="1:13">
      <c r="A30" s="729"/>
      <c r="B30" s="714" t="s">
        <v>25</v>
      </c>
      <c r="C30" s="56">
        <v>1224</v>
      </c>
      <c r="D30" s="56">
        <v>1224</v>
      </c>
      <c r="E30" s="968"/>
      <c r="F30" s="719"/>
    </row>
    <row r="31" spans="1:13">
      <c r="A31" s="729"/>
      <c r="B31" s="714" t="s">
        <v>26</v>
      </c>
      <c r="C31" s="10">
        <v>2339.7199999999998</v>
      </c>
      <c r="D31" s="10">
        <v>2467.64</v>
      </c>
      <c r="E31" s="969"/>
      <c r="F31" s="719"/>
    </row>
    <row r="32" spans="1:13">
      <c r="A32" s="729"/>
      <c r="B32" s="8"/>
      <c r="C32" s="719"/>
      <c r="D32" s="719"/>
      <c r="E32" s="719"/>
      <c r="F32" s="719"/>
    </row>
    <row r="33" spans="1:9">
      <c r="A33" s="729">
        <v>7</v>
      </c>
      <c r="B33" s="767" t="s">
        <v>27</v>
      </c>
      <c r="C33" s="767"/>
      <c r="D33" s="767"/>
      <c r="E33" s="767"/>
      <c r="F33" s="6"/>
      <c r="G33" s="6"/>
      <c r="H33" s="6"/>
      <c r="I33" s="6"/>
    </row>
    <row r="34" spans="1:9">
      <c r="A34" s="729"/>
      <c r="B34" s="707" t="s">
        <v>28</v>
      </c>
      <c r="C34" s="762" t="s">
        <v>374</v>
      </c>
      <c r="D34" s="762"/>
      <c r="E34" s="762"/>
      <c r="F34" s="8"/>
    </row>
    <row r="35" spans="1:9">
      <c r="A35" s="729"/>
      <c r="B35" s="707" t="s">
        <v>30</v>
      </c>
      <c r="C35" s="762" t="s">
        <v>374</v>
      </c>
      <c r="D35" s="762"/>
      <c r="E35" s="762"/>
      <c r="F35" s="8"/>
    </row>
    <row r="36" spans="1:9">
      <c r="A36" s="729"/>
      <c r="B36" s="707" t="s">
        <v>31</v>
      </c>
      <c r="C36" s="762" t="s">
        <v>89</v>
      </c>
      <c r="D36" s="762"/>
      <c r="E36" s="762"/>
      <c r="F36" s="8"/>
    </row>
    <row r="37" spans="1:9">
      <c r="A37" s="729"/>
      <c r="C37" s="8"/>
      <c r="D37" s="8"/>
      <c r="E37" s="8"/>
      <c r="F37" s="8"/>
    </row>
    <row r="38" spans="1:9">
      <c r="A38" s="729"/>
      <c r="B38" s="719"/>
      <c r="C38" s="8"/>
      <c r="D38" s="8"/>
      <c r="E38" s="8"/>
      <c r="F38" s="8"/>
    </row>
    <row r="39" spans="1:9">
      <c r="A39" s="729">
        <v>8</v>
      </c>
      <c r="B39" s="767" t="s">
        <v>310</v>
      </c>
      <c r="C39" s="767"/>
      <c r="D39" s="767"/>
      <c r="E39" s="767"/>
      <c r="F39" s="6"/>
      <c r="G39" s="6"/>
      <c r="H39" s="6"/>
      <c r="I39" s="6"/>
    </row>
    <row r="40" spans="1:9">
      <c r="A40" s="729"/>
      <c r="B40" s="707" t="s">
        <v>33</v>
      </c>
      <c r="C40" s="825" t="s">
        <v>183</v>
      </c>
      <c r="D40" s="826"/>
      <c r="E40" s="827"/>
      <c r="F40" s="8"/>
    </row>
    <row r="41" spans="1:9" ht="15">
      <c r="A41" s="729"/>
      <c r="B41" s="707" t="s">
        <v>30</v>
      </c>
      <c r="C41" s="825" t="s">
        <v>183</v>
      </c>
      <c r="D41" s="826"/>
      <c r="E41" s="827"/>
      <c r="F41" s="82"/>
    </row>
    <row r="42" spans="1:9">
      <c r="A42" s="729"/>
      <c r="B42" s="707" t="s">
        <v>31</v>
      </c>
      <c r="C42" s="762" t="s">
        <v>89</v>
      </c>
      <c r="D42" s="762"/>
      <c r="E42" s="762"/>
      <c r="F42" s="8"/>
      <c r="G42" s="5" t="s">
        <v>119</v>
      </c>
    </row>
    <row r="43" spans="1:9">
      <c r="A43" s="729"/>
      <c r="B43" s="768" t="s">
        <v>269</v>
      </c>
      <c r="C43" s="769"/>
      <c r="D43" s="769"/>
      <c r="E43" s="770"/>
      <c r="F43" s="8"/>
    </row>
    <row r="44" spans="1:9">
      <c r="A44" s="724"/>
      <c r="D44" s="711"/>
      <c r="E44" s="8"/>
    </row>
    <row r="45" spans="1:9">
      <c r="A45" s="11">
        <v>9</v>
      </c>
      <c r="B45" s="766" t="s">
        <v>311</v>
      </c>
      <c r="C45" s="767"/>
      <c r="D45" s="767"/>
      <c r="E45" s="767"/>
      <c r="F45" s="12"/>
      <c r="G45" s="6"/>
      <c r="H45" s="6"/>
    </row>
    <row r="46" spans="1:9" ht="26.4">
      <c r="A46" s="11"/>
      <c r="B46" s="712" t="s">
        <v>36</v>
      </c>
      <c r="C46" s="720" t="s">
        <v>37</v>
      </c>
      <c r="D46" s="722" t="s">
        <v>596</v>
      </c>
      <c r="E46" s="720" t="s">
        <v>92</v>
      </c>
    </row>
    <row r="47" spans="1:9" ht="118.8">
      <c r="A47" s="13"/>
      <c r="B47" s="715" t="s">
        <v>247</v>
      </c>
      <c r="C47" s="715" t="s">
        <v>361</v>
      </c>
      <c r="D47" s="715" t="s">
        <v>361</v>
      </c>
      <c r="E47" s="599" t="s">
        <v>76</v>
      </c>
    </row>
    <row r="48" spans="1:9">
      <c r="A48" s="14"/>
      <c r="B48" s="839"/>
      <c r="C48" s="840"/>
      <c r="D48" s="840"/>
      <c r="E48" s="841"/>
      <c r="F48" s="719"/>
      <c r="G48" s="719"/>
      <c r="H48" s="719"/>
    </row>
    <row r="49" spans="1:13">
      <c r="A49" s="15"/>
      <c r="B49" s="37"/>
      <c r="C49" s="711"/>
      <c r="D49" s="711"/>
      <c r="E49" s="711"/>
      <c r="F49" s="719"/>
      <c r="G49" s="719"/>
      <c r="H49" s="719"/>
    </row>
    <row r="50" spans="1:13">
      <c r="A50" s="11">
        <v>10</v>
      </c>
      <c r="B50" s="766" t="s">
        <v>311</v>
      </c>
      <c r="C50" s="767"/>
      <c r="D50" s="767"/>
      <c r="E50" s="767"/>
      <c r="F50" s="719"/>
      <c r="G50" s="719" t="s">
        <v>119</v>
      </c>
      <c r="H50" s="719"/>
    </row>
    <row r="51" spans="1:13">
      <c r="A51" s="13"/>
      <c r="B51" s="929" t="s">
        <v>41</v>
      </c>
      <c r="C51" s="1015" t="s">
        <v>362</v>
      </c>
      <c r="D51" s="1016"/>
      <c r="E51" s="1017"/>
      <c r="J51" s="1"/>
    </row>
    <row r="52" spans="1:13" ht="49.5" customHeight="1">
      <c r="A52" s="13"/>
      <c r="B52" s="930"/>
      <c r="C52" s="1018"/>
      <c r="D52" s="1019"/>
      <c r="E52" s="1020"/>
      <c r="H52" s="111"/>
      <c r="J52" s="1"/>
    </row>
    <row r="53" spans="1:13" ht="54" customHeight="1">
      <c r="A53" s="11"/>
      <c r="B53" s="16" t="s">
        <v>42</v>
      </c>
      <c r="C53" s="764" t="s">
        <v>1247</v>
      </c>
      <c r="D53" s="764"/>
      <c r="E53" s="764"/>
      <c r="H53" s="111"/>
    </row>
    <row r="54" spans="1:13" ht="53.4" customHeight="1">
      <c r="A54" s="13"/>
      <c r="B54" s="16" t="s">
        <v>43</v>
      </c>
      <c r="C54" s="875" t="s">
        <v>76</v>
      </c>
      <c r="D54" s="876"/>
      <c r="E54" s="877"/>
      <c r="J54" s="17"/>
    </row>
    <row r="55" spans="1:13">
      <c r="A55" s="13"/>
      <c r="B55" s="839"/>
      <c r="C55" s="840"/>
      <c r="D55" s="840"/>
      <c r="E55" s="841"/>
      <c r="G55" s="5" t="s">
        <v>119</v>
      </c>
      <c r="H55" s="111"/>
      <c r="J55" s="17"/>
    </row>
    <row r="56" spans="1:13" s="38" customFormat="1">
      <c r="A56" s="18" t="s">
        <v>45</v>
      </c>
      <c r="B56" s="858" t="s">
        <v>46</v>
      </c>
      <c r="C56" s="858"/>
      <c r="D56" s="858"/>
      <c r="E56" s="858"/>
    </row>
    <row r="57" spans="1:13">
      <c r="A57" s="23"/>
      <c r="B57" s="24"/>
      <c r="C57" s="25"/>
      <c r="D57" s="25"/>
      <c r="E57" s="25"/>
      <c r="F57" s="25"/>
    </row>
    <row r="58" spans="1:13">
      <c r="A58" s="729">
        <v>11</v>
      </c>
      <c r="B58" s="2" t="s">
        <v>47</v>
      </c>
      <c r="C58" s="799" t="s">
        <v>266</v>
      </c>
      <c r="D58" s="799"/>
      <c r="E58" s="799"/>
      <c r="F58" s="6"/>
      <c r="G58" s="6"/>
      <c r="H58" s="26"/>
      <c r="I58" s="6"/>
    </row>
    <row r="59" spans="1:13">
      <c r="A59" s="729"/>
      <c r="B59" s="719"/>
      <c r="C59" s="719"/>
      <c r="D59" s="719"/>
      <c r="E59" s="719"/>
      <c r="F59" s="719"/>
      <c r="G59" s="719"/>
      <c r="H59" s="27"/>
      <c r="I59" s="719"/>
    </row>
    <row r="60" spans="1:13">
      <c r="A60" s="729">
        <v>12</v>
      </c>
      <c r="B60" s="6" t="s">
        <v>48</v>
      </c>
      <c r="C60" s="6"/>
      <c r="D60" s="6"/>
      <c r="E60" s="26"/>
      <c r="F60" s="26"/>
      <c r="G60" s="128"/>
      <c r="H60" s="6"/>
      <c r="I60" s="6"/>
      <c r="J60" s="6"/>
      <c r="K60" s="6"/>
      <c r="L60" s="6"/>
      <c r="M60" s="6"/>
    </row>
    <row r="61" spans="1:13">
      <c r="A61" s="729"/>
      <c r="B61" s="6"/>
      <c r="C61" s="6"/>
      <c r="D61" s="6"/>
      <c r="E61" s="26"/>
      <c r="F61" s="26"/>
      <c r="G61" s="26"/>
      <c r="H61" s="6"/>
      <c r="I61" s="6"/>
      <c r="J61" s="6"/>
      <c r="K61" s="6"/>
      <c r="L61" s="6"/>
      <c r="M61" s="6"/>
    </row>
    <row r="62" spans="1:13">
      <c r="A62" s="729"/>
      <c r="B62" s="707" t="s">
        <v>49</v>
      </c>
      <c r="C62" s="762" t="s">
        <v>127</v>
      </c>
      <c r="D62" s="762"/>
      <c r="E62" s="762"/>
      <c r="F62" s="27"/>
      <c r="G62" s="27"/>
      <c r="H62" s="719"/>
      <c r="I62" s="719"/>
      <c r="J62" s="719"/>
      <c r="K62" s="719"/>
      <c r="L62" s="719"/>
      <c r="M62" s="719"/>
    </row>
    <row r="63" spans="1:13">
      <c r="A63" s="729"/>
      <c r="B63" s="719"/>
      <c r="C63" s="719"/>
      <c r="D63" s="55"/>
      <c r="E63" s="55"/>
      <c r="F63" s="719"/>
      <c r="G63" s="719"/>
      <c r="H63" s="719"/>
      <c r="I63" s="719"/>
      <c r="J63" s="719"/>
      <c r="K63" s="719"/>
      <c r="L63" s="719"/>
      <c r="M63" s="719"/>
    </row>
    <row r="64" spans="1:13">
      <c r="A64" s="729"/>
      <c r="B64" s="767" t="s">
        <v>50</v>
      </c>
      <c r="C64" s="800" t="s">
        <v>363</v>
      </c>
      <c r="D64" s="800" t="s">
        <v>415</v>
      </c>
      <c r="E64" s="802" t="s">
        <v>416</v>
      </c>
      <c r="F64" s="790" t="s">
        <v>117</v>
      </c>
      <c r="G64" s="791"/>
      <c r="H64" s="792"/>
      <c r="I64" s="771"/>
      <c r="J64" s="771"/>
      <c r="K64" s="771" t="s">
        <v>53</v>
      </c>
      <c r="L64" s="771"/>
      <c r="M64" s="771"/>
    </row>
    <row r="65" spans="1:13" ht="52.8">
      <c r="A65" s="724"/>
      <c r="B65" s="767"/>
      <c r="C65" s="801"/>
      <c r="D65" s="801"/>
      <c r="E65" s="803"/>
      <c r="F65" s="707" t="s">
        <v>408</v>
      </c>
      <c r="G65" s="707" t="s">
        <v>55</v>
      </c>
      <c r="H65" s="707" t="s">
        <v>56</v>
      </c>
      <c r="I65" s="707" t="s">
        <v>55</v>
      </c>
      <c r="J65" s="707" t="s">
        <v>56</v>
      </c>
      <c r="K65" s="707" t="s">
        <v>57</v>
      </c>
      <c r="L65" s="707" t="s">
        <v>55</v>
      </c>
      <c r="M65" s="707" t="s">
        <v>56</v>
      </c>
    </row>
    <row r="66" spans="1:13" ht="13.8">
      <c r="A66" s="724"/>
      <c r="B66" s="707" t="s">
        <v>58</v>
      </c>
      <c r="C66" s="130">
        <v>57.75</v>
      </c>
      <c r="D66" s="728">
        <v>49</v>
      </c>
      <c r="E66" s="728">
        <v>58.33</v>
      </c>
      <c r="F66" s="129">
        <v>46.4</v>
      </c>
      <c r="G66" s="728">
        <v>66.75</v>
      </c>
      <c r="H66" s="728">
        <v>40.61</v>
      </c>
      <c r="I66" s="728">
        <v>43.55</v>
      </c>
      <c r="J66" s="728">
        <v>41.5</v>
      </c>
      <c r="K66" s="728" t="s">
        <v>40</v>
      </c>
      <c r="L66" s="728" t="s">
        <v>40</v>
      </c>
      <c r="M66" s="728" t="s">
        <v>40</v>
      </c>
    </row>
    <row r="67" spans="1:13" ht="26.4">
      <c r="A67" s="724"/>
      <c r="B67" s="707" t="s">
        <v>93</v>
      </c>
      <c r="C67" s="130">
        <v>60663.79</v>
      </c>
      <c r="D67" s="131">
        <v>59806.28</v>
      </c>
      <c r="E67" s="131">
        <v>61764.25</v>
      </c>
      <c r="F67" s="131">
        <v>58991.519999999997</v>
      </c>
      <c r="G67" s="728">
        <v>61682.25</v>
      </c>
      <c r="H67" s="728">
        <v>57084.91</v>
      </c>
      <c r="I67" s="728">
        <v>74190.31</v>
      </c>
      <c r="J67" s="728">
        <v>73120.33</v>
      </c>
      <c r="K67" s="728" t="s">
        <v>40</v>
      </c>
      <c r="L67" s="728" t="s">
        <v>40</v>
      </c>
      <c r="M67" s="728" t="s">
        <v>40</v>
      </c>
    </row>
    <row r="68" spans="1:13" ht="13.8">
      <c r="A68" s="724"/>
      <c r="B68" s="707" t="s">
        <v>313</v>
      </c>
      <c r="C68" s="829" t="s">
        <v>76</v>
      </c>
      <c r="D68" s="829"/>
      <c r="E68" s="829"/>
      <c r="F68" s="829"/>
      <c r="G68" s="829"/>
      <c r="H68" s="829"/>
      <c r="I68" s="829"/>
      <c r="J68" s="829"/>
      <c r="K68" s="829"/>
      <c r="L68" s="829"/>
      <c r="M68" s="829"/>
    </row>
    <row r="69" spans="1:13">
      <c r="A69" s="724"/>
      <c r="B69" s="830" t="s">
        <v>373</v>
      </c>
      <c r="C69" s="830"/>
      <c r="D69" s="830"/>
      <c r="E69" s="830"/>
      <c r="F69" s="830"/>
      <c r="G69" s="830"/>
      <c r="H69" s="830"/>
      <c r="I69" s="830"/>
      <c r="J69" s="830"/>
      <c r="K69" s="830"/>
      <c r="L69" s="830"/>
      <c r="M69" s="830"/>
    </row>
    <row r="70" spans="1:13" ht="13.8">
      <c r="A70" s="724"/>
      <c r="B70" s="832" t="s">
        <v>17</v>
      </c>
      <c r="C70" s="832"/>
      <c r="D70" s="832"/>
      <c r="E70" s="832"/>
      <c r="F70" s="832"/>
      <c r="G70" s="832"/>
      <c r="H70" s="832"/>
      <c r="I70" s="832"/>
      <c r="J70" s="832"/>
      <c r="K70" s="832"/>
      <c r="L70" s="832"/>
      <c r="M70" s="832"/>
    </row>
    <row r="71" spans="1:13">
      <c r="A71" s="724"/>
      <c r="B71" s="810" t="s">
        <v>60</v>
      </c>
      <c r="C71" s="810"/>
      <c r="D71" s="810"/>
      <c r="E71" s="810"/>
      <c r="F71" s="810"/>
      <c r="G71" s="810"/>
      <c r="H71" s="810"/>
      <c r="I71" s="810"/>
      <c r="J71" s="810"/>
      <c r="K71" s="810"/>
      <c r="L71" s="810"/>
      <c r="M71" s="810"/>
    </row>
    <row r="72" spans="1:13" s="1" customFormat="1">
      <c r="B72" s="853" t="s">
        <v>61</v>
      </c>
      <c r="C72" s="853"/>
      <c r="D72" s="853"/>
      <c r="E72" s="853"/>
      <c r="F72" s="853"/>
      <c r="G72" s="853"/>
      <c r="H72" s="853"/>
      <c r="I72" s="853"/>
      <c r="J72" s="853"/>
      <c r="K72" s="853"/>
      <c r="L72" s="853"/>
      <c r="M72" s="853"/>
    </row>
    <row r="73" spans="1:13">
      <c r="A73" s="724"/>
      <c r="B73" s="831" t="s">
        <v>110</v>
      </c>
      <c r="C73" s="831"/>
      <c r="D73" s="831"/>
      <c r="E73" s="831"/>
      <c r="F73" s="831"/>
      <c r="G73" s="831"/>
      <c r="H73" s="831"/>
      <c r="I73" s="831"/>
      <c r="J73" s="831"/>
      <c r="K73" s="831"/>
      <c r="L73" s="831"/>
      <c r="M73" s="831"/>
    </row>
    <row r="74" spans="1:13">
      <c r="A74" s="724"/>
      <c r="B74" s="831">
        <f>750.95</f>
        <v>750.95</v>
      </c>
      <c r="C74" s="831"/>
      <c r="D74" s="831"/>
      <c r="E74" s="831"/>
      <c r="F74" s="831"/>
      <c r="G74" s="831"/>
      <c r="H74" s="831"/>
      <c r="I74" s="831"/>
      <c r="J74" s="831"/>
      <c r="K74" s="831"/>
      <c r="L74" s="831"/>
      <c r="M74" s="831"/>
    </row>
    <row r="75" spans="1:13">
      <c r="A75" s="724"/>
      <c r="B75" s="30"/>
      <c r="C75" s="30"/>
      <c r="D75" s="30"/>
      <c r="E75" s="30"/>
      <c r="F75" s="30"/>
      <c r="G75" s="8"/>
      <c r="H75" s="8"/>
      <c r="I75" s="8"/>
      <c r="J75" s="8"/>
      <c r="K75" s="8"/>
      <c r="L75" s="8"/>
      <c r="M75" s="8"/>
    </row>
    <row r="76" spans="1:13" ht="28.5" customHeight="1">
      <c r="A76" s="729">
        <v>13</v>
      </c>
      <c r="B76" s="796" t="s">
        <v>63</v>
      </c>
      <c r="C76" s="797"/>
      <c r="D76" s="797"/>
      <c r="E76" s="797"/>
      <c r="F76" s="797"/>
      <c r="G76" s="766"/>
      <c r="H76" s="6"/>
      <c r="I76" s="6"/>
      <c r="J76" s="6"/>
      <c r="K76" s="6"/>
      <c r="L76" s="6"/>
      <c r="M76" s="6"/>
    </row>
    <row r="77" spans="1:13">
      <c r="A77" s="729"/>
      <c r="C77" s="719"/>
      <c r="D77" s="719"/>
      <c r="E77" s="719"/>
      <c r="F77" s="719"/>
      <c r="G77" s="719"/>
      <c r="H77" s="719"/>
      <c r="I77" s="719"/>
      <c r="J77" s="719"/>
      <c r="K77" s="719"/>
      <c r="L77" s="719"/>
      <c r="M77" s="719"/>
    </row>
    <row r="78" spans="1:13" ht="26.4">
      <c r="A78" s="724"/>
      <c r="B78" s="709" t="s">
        <v>64</v>
      </c>
      <c r="C78" s="708" t="s">
        <v>65</v>
      </c>
      <c r="D78" s="708" t="s">
        <v>342</v>
      </c>
      <c r="E78" s="708" t="s">
        <v>94</v>
      </c>
      <c r="F78" s="708" t="s">
        <v>67</v>
      </c>
      <c r="G78" s="708" t="s">
        <v>81</v>
      </c>
      <c r="H78" s="8"/>
      <c r="I78" s="8"/>
      <c r="J78" s="8"/>
      <c r="K78" s="8"/>
      <c r="L78" s="8"/>
      <c r="M78" s="8"/>
    </row>
    <row r="79" spans="1:13" ht="13.2" customHeight="1">
      <c r="A79" s="724"/>
      <c r="B79" s="773" t="s">
        <v>440</v>
      </c>
      <c r="C79" s="2" t="s">
        <v>364</v>
      </c>
      <c r="D79" s="39">
        <v>6.45</v>
      </c>
      <c r="E79" s="31">
        <v>7.94</v>
      </c>
      <c r="F79" s="31">
        <v>1.55</v>
      </c>
      <c r="G79" s="958" t="s">
        <v>95</v>
      </c>
      <c r="H79" s="32"/>
      <c r="I79" s="32"/>
      <c r="J79" s="32"/>
      <c r="K79" s="32"/>
      <c r="L79" s="32"/>
      <c r="M79" s="32"/>
    </row>
    <row r="80" spans="1:13">
      <c r="A80" s="724"/>
      <c r="B80" s="773"/>
      <c r="C80" s="2" t="s">
        <v>253</v>
      </c>
      <c r="D80" s="706" t="s">
        <v>304</v>
      </c>
      <c r="E80" s="31" t="s">
        <v>304</v>
      </c>
      <c r="F80" s="31" t="s">
        <v>304</v>
      </c>
      <c r="G80" s="959"/>
      <c r="H80" s="32"/>
      <c r="I80" s="32"/>
      <c r="J80" s="32"/>
      <c r="K80" s="32"/>
      <c r="L80" s="32"/>
      <c r="M80" s="32"/>
    </row>
    <row r="81" spans="1:13">
      <c r="A81" s="724"/>
      <c r="B81" s="773"/>
      <c r="C81" s="2" t="s">
        <v>70</v>
      </c>
      <c r="D81" s="57">
        <v>0</v>
      </c>
      <c r="E81" s="60">
        <v>0</v>
      </c>
      <c r="F81" s="60">
        <v>0</v>
      </c>
      <c r="G81" s="959"/>
      <c r="H81" s="32"/>
      <c r="I81" s="32"/>
      <c r="J81" s="32"/>
      <c r="K81" s="32"/>
      <c r="L81" s="32"/>
      <c r="M81" s="32"/>
    </row>
    <row r="82" spans="1:13">
      <c r="A82" s="724"/>
      <c r="B82" s="773" t="s">
        <v>71</v>
      </c>
      <c r="C82" s="2" t="s">
        <v>365</v>
      </c>
      <c r="D82" s="45">
        <v>4.83</v>
      </c>
      <c r="E82" s="33">
        <f>F66/E79</f>
        <v>5.8438287153652384</v>
      </c>
      <c r="F82" s="33">
        <v>27.09</v>
      </c>
      <c r="G82" s="959"/>
      <c r="H82" s="32"/>
      <c r="I82" s="32"/>
      <c r="J82" s="32"/>
      <c r="K82" s="32"/>
      <c r="L82" s="32"/>
      <c r="M82" s="32"/>
    </row>
    <row r="83" spans="1:13">
      <c r="A83" s="724"/>
      <c r="B83" s="773"/>
      <c r="C83" s="2" t="s">
        <v>82</v>
      </c>
      <c r="D83" s="706" t="s">
        <v>304</v>
      </c>
      <c r="E83" s="31" t="s">
        <v>304</v>
      </c>
      <c r="F83" s="31" t="s">
        <v>304</v>
      </c>
      <c r="G83" s="959"/>
      <c r="H83" s="32"/>
      <c r="I83" s="382"/>
      <c r="J83" s="32"/>
      <c r="K83" s="32"/>
      <c r="L83" s="32"/>
      <c r="M83" s="32"/>
    </row>
    <row r="84" spans="1:13" ht="14.4">
      <c r="A84" s="724"/>
      <c r="B84" s="773"/>
      <c r="C84" s="2" t="s">
        <v>70</v>
      </c>
      <c r="D84" s="57">
        <v>0</v>
      </c>
      <c r="E84" s="60">
        <v>0</v>
      </c>
      <c r="F84" s="60">
        <v>0</v>
      </c>
      <c r="G84" s="959"/>
      <c r="H84" s="32"/>
      <c r="I84" s="383"/>
      <c r="J84" s="32"/>
      <c r="K84" s="32"/>
      <c r="L84" s="32"/>
      <c r="M84" s="32"/>
    </row>
    <row r="85" spans="1:13" ht="14.4">
      <c r="A85" s="724"/>
      <c r="B85" s="773" t="s">
        <v>72</v>
      </c>
      <c r="C85" s="2" t="s">
        <v>365</v>
      </c>
      <c r="D85" s="51">
        <v>0.35449999999999998</v>
      </c>
      <c r="E85" s="34">
        <f>750.95/3563.72</f>
        <v>0.2107208198174941</v>
      </c>
      <c r="F85" s="34">
        <v>5.1200000000000002E-2</v>
      </c>
      <c r="G85" s="959"/>
      <c r="H85" s="32"/>
      <c r="I85" s="384"/>
      <c r="J85"/>
    </row>
    <row r="86" spans="1:13">
      <c r="A86" s="724"/>
      <c r="B86" s="773"/>
      <c r="C86" s="2" t="s">
        <v>82</v>
      </c>
      <c r="D86" s="706" t="s">
        <v>304</v>
      </c>
      <c r="E86" s="31" t="s">
        <v>304</v>
      </c>
      <c r="F86" s="31" t="s">
        <v>304</v>
      </c>
      <c r="G86" s="959"/>
      <c r="H86" s="32"/>
      <c r="I86" s="32"/>
      <c r="J86" s="32"/>
      <c r="K86" s="32"/>
      <c r="L86" s="32"/>
      <c r="M86" s="32"/>
    </row>
    <row r="87" spans="1:13">
      <c r="A87" s="724"/>
      <c r="B87" s="773"/>
      <c r="C87" s="2" t="s">
        <v>70</v>
      </c>
      <c r="D87" s="57">
        <v>0</v>
      </c>
      <c r="E87" s="60">
        <v>0</v>
      </c>
      <c r="F87" s="60">
        <v>0</v>
      </c>
      <c r="G87" s="959"/>
      <c r="H87" s="32"/>
      <c r="I87" s="32"/>
      <c r="J87" s="32"/>
      <c r="K87" s="32"/>
      <c r="L87" s="32"/>
      <c r="M87" s="32"/>
    </row>
    <row r="88" spans="1:13">
      <c r="A88" s="724"/>
      <c r="B88" s="773" t="s">
        <v>73</v>
      </c>
      <c r="C88" s="2" t="s">
        <v>365</v>
      </c>
      <c r="D88" s="39">
        <v>18.190000000000001</v>
      </c>
      <c r="E88" s="33">
        <f>3563.72/122.4</f>
        <v>29.11535947712418</v>
      </c>
      <c r="F88" s="33">
        <v>3.01</v>
      </c>
      <c r="G88" s="959"/>
      <c r="H88" s="32"/>
      <c r="I88" s="32"/>
      <c r="J88" s="32"/>
      <c r="K88" s="32"/>
      <c r="L88" s="32"/>
      <c r="M88" s="32"/>
    </row>
    <row r="89" spans="1:13">
      <c r="A89" s="724"/>
      <c r="B89" s="773"/>
      <c r="C89" s="2" t="s">
        <v>82</v>
      </c>
      <c r="D89" s="706" t="s">
        <v>304</v>
      </c>
      <c r="E89" s="31" t="s">
        <v>304</v>
      </c>
      <c r="F89" s="31" t="s">
        <v>304</v>
      </c>
      <c r="G89" s="959"/>
      <c r="H89" s="32"/>
      <c r="I89" s="32"/>
      <c r="J89" s="32"/>
      <c r="K89" s="32"/>
      <c r="L89" s="32"/>
      <c r="M89" s="32"/>
    </row>
    <row r="90" spans="1:13">
      <c r="A90" s="724"/>
      <c r="B90" s="828"/>
      <c r="C90" s="2" t="s">
        <v>70</v>
      </c>
      <c r="D90" s="57">
        <v>0</v>
      </c>
      <c r="E90" s="60">
        <v>0</v>
      </c>
      <c r="F90" s="60">
        <v>0</v>
      </c>
      <c r="G90" s="959"/>
      <c r="H90" s="32"/>
      <c r="I90" s="32"/>
      <c r="J90" s="32"/>
      <c r="K90" s="32"/>
      <c r="L90" s="32"/>
      <c r="M90" s="32"/>
    </row>
    <row r="91" spans="1:13" s="1" customFormat="1">
      <c r="B91" s="777"/>
      <c r="C91" s="778"/>
      <c r="D91" s="778"/>
      <c r="E91" s="778"/>
      <c r="F91" s="778"/>
      <c r="G91" s="779"/>
    </row>
    <row r="92" spans="1:13">
      <c r="A92" s="724"/>
      <c r="B92" s="780" t="s">
        <v>366</v>
      </c>
      <c r="C92" s="781"/>
      <c r="D92" s="781"/>
      <c r="E92" s="781"/>
      <c r="F92" s="781"/>
      <c r="G92" s="782"/>
      <c r="H92" s="32"/>
      <c r="I92" s="32"/>
      <c r="J92" s="32"/>
      <c r="K92" s="32"/>
      <c r="L92" s="32"/>
      <c r="M92" s="32"/>
    </row>
    <row r="93" spans="1:13" ht="25.5" customHeight="1">
      <c r="A93" s="724"/>
      <c r="B93" s="780" t="s">
        <v>254</v>
      </c>
      <c r="C93" s="781"/>
      <c r="D93" s="781"/>
      <c r="E93" s="781"/>
      <c r="F93" s="781"/>
      <c r="G93" s="782"/>
      <c r="H93" s="32"/>
      <c r="I93" s="32"/>
      <c r="J93" s="32"/>
      <c r="K93" s="32"/>
      <c r="L93" s="32"/>
      <c r="M93" s="32"/>
    </row>
    <row r="94" spans="1:13">
      <c r="A94" s="724"/>
      <c r="B94" s="768"/>
      <c r="C94" s="769"/>
      <c r="D94" s="769"/>
      <c r="E94" s="769"/>
      <c r="F94" s="769"/>
      <c r="G94" s="770"/>
      <c r="H94" s="32"/>
      <c r="I94" s="32"/>
      <c r="J94" s="32"/>
      <c r="K94" s="32"/>
      <c r="L94" s="32"/>
      <c r="M94" s="32"/>
    </row>
    <row r="95" spans="1:13">
      <c r="C95" s="786"/>
      <c r="D95" s="786"/>
      <c r="E95" s="786"/>
      <c r="F95" s="786"/>
      <c r="G95" s="786"/>
      <c r="H95" s="32"/>
    </row>
    <row r="96" spans="1:13">
      <c r="A96" s="729">
        <v>14</v>
      </c>
      <c r="B96" s="36" t="s">
        <v>74</v>
      </c>
      <c r="C96" s="1007" t="s">
        <v>40</v>
      </c>
      <c r="D96" s="1008"/>
      <c r="E96" s="1008"/>
      <c r="F96" s="1008"/>
      <c r="G96" s="1009"/>
    </row>
    <row r="97" spans="2:7">
      <c r="C97" s="42"/>
      <c r="D97" s="42"/>
      <c r="E97" s="42"/>
      <c r="F97" s="42"/>
      <c r="G97" s="42"/>
    </row>
    <row r="99" spans="2:7" ht="12.75" customHeight="1">
      <c r="B99" s="879" t="s">
        <v>367</v>
      </c>
      <c r="C99" s="880"/>
      <c r="D99" s="880"/>
      <c r="E99" s="880"/>
      <c r="F99" s="880"/>
      <c r="G99" s="922"/>
    </row>
    <row r="101" spans="2:7" ht="25.5" customHeight="1">
      <c r="B101" s="933" t="s">
        <v>818</v>
      </c>
      <c r="C101" s="933"/>
      <c r="D101" s="933"/>
      <c r="E101" s="933"/>
      <c r="F101" s="933"/>
      <c r="G101" s="933"/>
    </row>
    <row r="103" spans="2:7">
      <c r="C103" s="111"/>
      <c r="D103" s="111"/>
      <c r="G103" s="111"/>
    </row>
    <row r="104" spans="2:7">
      <c r="D104" s="52"/>
      <c r="E104" s="52"/>
      <c r="G104" s="111"/>
    </row>
    <row r="105" spans="2:7">
      <c r="E105" s="52"/>
    </row>
  </sheetData>
  <mergeCells count="67">
    <mergeCell ref="I64:J64"/>
    <mergeCell ref="K64:M64"/>
    <mergeCell ref="C68:M68"/>
    <mergeCell ref="B69:M69"/>
    <mergeCell ref="B70:M70"/>
    <mergeCell ref="F64:H64"/>
    <mergeCell ref="B101:G101"/>
    <mergeCell ref="B99:G99"/>
    <mergeCell ref="B15:E15"/>
    <mergeCell ref="C34:E34"/>
    <mergeCell ref="C35:E35"/>
    <mergeCell ref="C36:E36"/>
    <mergeCell ref="E28:E31"/>
    <mergeCell ref="B17:E17"/>
    <mergeCell ref="C18:E18"/>
    <mergeCell ref="C19:E19"/>
    <mergeCell ref="C20:E20"/>
    <mergeCell ref="C21:E21"/>
    <mergeCell ref="C22:E22"/>
    <mergeCell ref="B25:E25"/>
    <mergeCell ref="B26:E26"/>
    <mergeCell ref="C53:E53"/>
    <mergeCell ref="C11:E11"/>
    <mergeCell ref="A1:B1"/>
    <mergeCell ref="C3:E3"/>
    <mergeCell ref="C5:E5"/>
    <mergeCell ref="C8:E8"/>
    <mergeCell ref="B9:E9"/>
    <mergeCell ref="B6:E6"/>
    <mergeCell ref="B12:E12"/>
    <mergeCell ref="C14:E14"/>
    <mergeCell ref="B51:B52"/>
    <mergeCell ref="C51:E52"/>
    <mergeCell ref="B33:E33"/>
    <mergeCell ref="B39:E39"/>
    <mergeCell ref="C40:E40"/>
    <mergeCell ref="C41:E41"/>
    <mergeCell ref="C42:E42"/>
    <mergeCell ref="B43:E43"/>
    <mergeCell ref="B45:E45"/>
    <mergeCell ref="B48:E48"/>
    <mergeCell ref="B50:E50"/>
    <mergeCell ref="C54:E54"/>
    <mergeCell ref="B55:E55"/>
    <mergeCell ref="B56:E56"/>
    <mergeCell ref="C58:E58"/>
    <mergeCell ref="B64:B65"/>
    <mergeCell ref="C64:C65"/>
    <mergeCell ref="D64:D65"/>
    <mergeCell ref="E64:E65"/>
    <mergeCell ref="C62:E62"/>
    <mergeCell ref="B79:B81"/>
    <mergeCell ref="G79:G90"/>
    <mergeCell ref="B82:B84"/>
    <mergeCell ref="B76:G76"/>
    <mergeCell ref="B71:M71"/>
    <mergeCell ref="B72:M72"/>
    <mergeCell ref="B73:M73"/>
    <mergeCell ref="B74:M74"/>
    <mergeCell ref="C95:G95"/>
    <mergeCell ref="C96:G96"/>
    <mergeCell ref="B85:B87"/>
    <mergeCell ref="B88:B90"/>
    <mergeCell ref="B91:G91"/>
    <mergeCell ref="B92:G92"/>
    <mergeCell ref="B93:G93"/>
    <mergeCell ref="B94:G94"/>
  </mergeCells>
  <pageMargins left="0" right="0" top="0.42499999999999999" bottom="0.75" header="0.10625" footer="0.3"/>
  <pageSetup paperSize="5" scale="63" orientation="landscape" horizontalDpi="300" verticalDpi="300" r:id="rId1"/>
  <rowBreaks count="1" manualBreakCount="1">
    <brk id="4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view="pageBreakPreview" topLeftCell="A78" zoomScaleNormal="100" zoomScaleSheetLayoutView="100" zoomScalePageLayoutView="50" workbookViewId="0">
      <selection activeCell="D99" sqref="D99"/>
    </sheetView>
  </sheetViews>
  <sheetFormatPr defaultRowHeight="14.4"/>
  <cols>
    <col min="1" max="1" width="6.44140625" bestFit="1" customWidth="1"/>
    <col min="2" max="2" width="46" bestFit="1" customWidth="1"/>
    <col min="3" max="3" width="19.5546875" customWidth="1"/>
    <col min="4" max="4" width="18.109375" customWidth="1"/>
    <col min="5" max="5" width="18.6640625" customWidth="1"/>
    <col min="6" max="6" width="9.33203125" bestFit="1" customWidth="1"/>
    <col min="8" max="8" width="10" bestFit="1" customWidth="1"/>
    <col min="9" max="9" width="8.44140625" bestFit="1" customWidth="1"/>
    <col min="10" max="10" width="9.109375" bestFit="1" customWidth="1"/>
    <col min="11" max="11" width="8.44140625" bestFit="1" customWidth="1"/>
    <col min="12" max="12" width="9.109375" bestFit="1" customWidth="1"/>
    <col min="13" max="14" width="6.88671875" bestFit="1" customWidth="1"/>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16.5" customHeight="1">
      <c r="A3" s="484" t="s">
        <v>1</v>
      </c>
      <c r="B3" s="2" t="s">
        <v>2</v>
      </c>
      <c r="C3" s="807" t="s">
        <v>376</v>
      </c>
      <c r="D3" s="807"/>
      <c r="E3" s="807"/>
      <c r="F3" s="5"/>
      <c r="G3" s="5"/>
      <c r="H3" s="5"/>
      <c r="I3" s="5"/>
      <c r="J3" s="5"/>
      <c r="K3" s="5"/>
      <c r="L3" s="5"/>
      <c r="M3" s="5"/>
      <c r="N3" s="5"/>
    </row>
    <row r="4" spans="1:14">
      <c r="A4" s="5"/>
      <c r="B4" s="5"/>
      <c r="C4" s="5"/>
      <c r="D4" s="70"/>
      <c r="E4" s="5"/>
      <c r="F4" s="5"/>
      <c r="G4" s="5"/>
      <c r="H4" s="5"/>
      <c r="I4" s="5"/>
      <c r="J4" s="5"/>
      <c r="K4" s="5"/>
      <c r="L4" s="5"/>
      <c r="M4" s="5"/>
      <c r="N4" s="5"/>
    </row>
    <row r="5" spans="1:14">
      <c r="A5" s="19">
        <v>1</v>
      </c>
      <c r="B5" s="2" t="s">
        <v>3</v>
      </c>
      <c r="C5" s="805" t="s">
        <v>121</v>
      </c>
      <c r="D5" s="805"/>
      <c r="E5" s="805"/>
      <c r="F5" s="5"/>
      <c r="G5" s="5"/>
      <c r="H5" s="5"/>
      <c r="I5" s="5"/>
      <c r="J5" s="5"/>
      <c r="K5" s="5"/>
      <c r="L5" s="5"/>
      <c r="M5" s="5"/>
      <c r="N5" s="5"/>
    </row>
    <row r="6" spans="1:14">
      <c r="A6" s="477"/>
      <c r="B6" s="810" t="s">
        <v>5</v>
      </c>
      <c r="C6" s="810"/>
      <c r="D6" s="810"/>
      <c r="E6" s="810"/>
      <c r="F6" s="5"/>
      <c r="G6" s="5"/>
      <c r="H6" s="5"/>
      <c r="I6" s="5"/>
      <c r="J6" s="5"/>
      <c r="K6" s="5"/>
      <c r="L6" s="5"/>
      <c r="M6" s="5"/>
      <c r="N6" s="5"/>
    </row>
    <row r="7" spans="1:14">
      <c r="A7" s="477"/>
      <c r="B7" s="6"/>
      <c r="C7" s="5"/>
      <c r="D7" s="70"/>
      <c r="E7" s="5"/>
      <c r="F7" s="5"/>
      <c r="G7" s="5"/>
      <c r="H7" s="5"/>
      <c r="I7" s="5"/>
      <c r="J7" s="5"/>
      <c r="K7" s="5"/>
      <c r="L7" s="5"/>
      <c r="M7" s="5"/>
      <c r="N7" s="5"/>
    </row>
    <row r="8" spans="1:14">
      <c r="A8" s="477">
        <v>2</v>
      </c>
      <c r="B8" s="2" t="s">
        <v>6</v>
      </c>
      <c r="C8" s="807" t="s">
        <v>377</v>
      </c>
      <c r="D8" s="807"/>
      <c r="E8" s="807"/>
      <c r="F8" s="5"/>
      <c r="G8" s="5"/>
      <c r="H8" s="5"/>
      <c r="I8" s="5"/>
      <c r="J8" s="5"/>
      <c r="K8" s="5"/>
      <c r="L8" s="5"/>
      <c r="M8" s="5"/>
      <c r="N8" s="5"/>
    </row>
    <row r="9" spans="1:14">
      <c r="A9" s="477"/>
      <c r="B9" s="810" t="s">
        <v>5</v>
      </c>
      <c r="C9" s="810"/>
      <c r="D9" s="810"/>
      <c r="E9" s="810"/>
      <c r="F9" s="5"/>
      <c r="G9" s="5"/>
      <c r="H9" s="5"/>
      <c r="I9" s="5"/>
      <c r="J9" s="5"/>
      <c r="K9" s="5"/>
      <c r="L9" s="5"/>
      <c r="M9" s="5"/>
      <c r="N9" s="5"/>
    </row>
    <row r="10" spans="1:14">
      <c r="A10" s="477"/>
      <c r="B10" s="6"/>
      <c r="C10" s="5"/>
      <c r="D10" s="70"/>
      <c r="E10" s="5"/>
      <c r="F10" s="5"/>
      <c r="G10" s="5"/>
      <c r="H10" s="5"/>
      <c r="I10" s="5"/>
      <c r="J10" s="5"/>
      <c r="K10" s="5"/>
      <c r="L10" s="5"/>
      <c r="M10" s="5"/>
      <c r="N10" s="5"/>
    </row>
    <row r="11" spans="1:14" ht="27" customHeight="1">
      <c r="A11" s="477">
        <v>3</v>
      </c>
      <c r="B11" s="2" t="s">
        <v>7</v>
      </c>
      <c r="C11" s="805" t="s">
        <v>332</v>
      </c>
      <c r="D11" s="805"/>
      <c r="E11" s="805"/>
      <c r="F11" s="5"/>
      <c r="G11" s="5"/>
      <c r="H11" s="5"/>
      <c r="I11" s="5"/>
      <c r="J11" s="5"/>
      <c r="K11" s="5"/>
      <c r="L11" s="5"/>
      <c r="M11" s="5"/>
      <c r="N11" s="5"/>
    </row>
    <row r="12" spans="1:14">
      <c r="A12" s="477"/>
      <c r="B12" s="810" t="s">
        <v>5</v>
      </c>
      <c r="C12" s="810"/>
      <c r="D12" s="810"/>
      <c r="E12" s="810"/>
      <c r="F12" s="5"/>
      <c r="G12" s="5"/>
      <c r="H12" s="5"/>
      <c r="I12" s="5"/>
      <c r="J12" s="5"/>
      <c r="K12" s="5"/>
      <c r="L12" s="5"/>
      <c r="M12" s="5"/>
      <c r="N12" s="5"/>
    </row>
    <row r="13" spans="1:14">
      <c r="A13" s="477"/>
      <c r="B13" s="6"/>
      <c r="C13" s="5"/>
      <c r="D13" s="70"/>
      <c r="E13" s="5"/>
      <c r="F13" s="5"/>
      <c r="G13" s="5"/>
      <c r="H13" s="5"/>
      <c r="I13" s="5"/>
      <c r="J13" s="5"/>
      <c r="K13" s="5"/>
      <c r="L13" s="5"/>
      <c r="M13" s="5"/>
      <c r="N13" s="5"/>
    </row>
    <row r="14" spans="1:14">
      <c r="A14" s="477">
        <v>4</v>
      </c>
      <c r="B14" s="2" t="s">
        <v>9</v>
      </c>
      <c r="C14" s="807">
        <v>50.61</v>
      </c>
      <c r="D14" s="807"/>
      <c r="E14" s="807"/>
      <c r="F14" s="5"/>
      <c r="G14" s="5"/>
      <c r="H14" s="5"/>
      <c r="I14" s="5"/>
      <c r="J14" s="5"/>
      <c r="K14" s="5"/>
      <c r="L14" s="5"/>
      <c r="M14" s="5"/>
      <c r="N14" s="5"/>
    </row>
    <row r="15" spans="1:14">
      <c r="A15" s="477"/>
      <c r="B15" s="810" t="s">
        <v>10</v>
      </c>
      <c r="C15" s="810"/>
      <c r="D15" s="810"/>
      <c r="E15" s="810"/>
      <c r="F15" s="5"/>
      <c r="G15" s="5"/>
      <c r="H15" s="5"/>
      <c r="I15" s="5"/>
      <c r="J15" s="5"/>
      <c r="K15" s="5"/>
      <c r="L15" s="5"/>
      <c r="M15" s="5"/>
      <c r="N15" s="5"/>
    </row>
    <row r="16" spans="1:14">
      <c r="A16" s="477"/>
      <c r="B16" s="5"/>
      <c r="C16" s="5"/>
      <c r="D16" s="70"/>
      <c r="E16" s="5"/>
      <c r="F16" s="5"/>
      <c r="G16" s="5"/>
      <c r="H16" s="5"/>
      <c r="I16" s="5"/>
      <c r="J16" s="5"/>
      <c r="K16" s="5"/>
      <c r="L16" s="5"/>
      <c r="M16" s="5"/>
      <c r="N16" s="5"/>
    </row>
    <row r="17" spans="1:14" ht="30.75" customHeight="1">
      <c r="A17" s="477">
        <v>5</v>
      </c>
      <c r="B17" s="767" t="s">
        <v>308</v>
      </c>
      <c r="C17" s="800"/>
      <c r="D17" s="800"/>
      <c r="E17" s="800"/>
      <c r="F17" s="6"/>
      <c r="G17" s="6"/>
      <c r="H17" s="6"/>
      <c r="I17" s="6"/>
      <c r="J17" s="8"/>
      <c r="K17" s="8"/>
      <c r="L17" s="8"/>
      <c r="M17" s="8"/>
      <c r="N17" s="8"/>
    </row>
    <row r="18" spans="1:14">
      <c r="A18" s="477"/>
      <c r="B18" s="473" t="s">
        <v>12</v>
      </c>
      <c r="C18" s="835" t="s">
        <v>113</v>
      </c>
      <c r="D18" s="835"/>
      <c r="E18" s="835"/>
      <c r="F18" s="483"/>
      <c r="G18" s="8"/>
      <c r="H18" s="8"/>
      <c r="I18" s="8"/>
      <c r="J18" s="8"/>
      <c r="K18" s="8"/>
      <c r="L18" s="8"/>
      <c r="M18" s="8"/>
      <c r="N18" s="8"/>
    </row>
    <row r="19" spans="1:14" ht="26.4">
      <c r="A19" s="477"/>
      <c r="B19" s="473" t="s">
        <v>307</v>
      </c>
      <c r="C19" s="835" t="s">
        <v>113</v>
      </c>
      <c r="D19" s="835"/>
      <c r="E19" s="835"/>
      <c r="F19" s="483"/>
      <c r="G19" s="8" t="s">
        <v>119</v>
      </c>
      <c r="H19" s="5"/>
      <c r="I19" s="8"/>
      <c r="J19" s="8"/>
      <c r="K19" s="8"/>
      <c r="L19" s="8"/>
      <c r="M19" s="8"/>
      <c r="N19" s="8"/>
    </row>
    <row r="20" spans="1:14">
      <c r="A20" s="477"/>
      <c r="B20" s="473" t="s">
        <v>875</v>
      </c>
      <c r="C20" s="835" t="s">
        <v>113</v>
      </c>
      <c r="D20" s="835"/>
      <c r="E20" s="835"/>
      <c r="F20" s="483"/>
      <c r="G20" s="8"/>
      <c r="H20" s="8"/>
      <c r="I20" s="8"/>
      <c r="J20" s="8"/>
      <c r="K20" s="8"/>
      <c r="L20" s="8"/>
      <c r="M20" s="8"/>
      <c r="N20" s="8"/>
    </row>
    <row r="21" spans="1:14">
      <c r="A21" s="477"/>
      <c r="B21" s="482" t="s">
        <v>874</v>
      </c>
      <c r="C21" s="834" t="s">
        <v>113</v>
      </c>
      <c r="D21" s="834"/>
      <c r="E21" s="834"/>
      <c r="F21" s="483"/>
      <c r="G21" s="8"/>
      <c r="H21" s="8"/>
      <c r="I21" s="8"/>
      <c r="J21" s="8"/>
      <c r="K21" s="8"/>
      <c r="L21" s="8"/>
      <c r="M21" s="8"/>
      <c r="N21" s="8"/>
    </row>
    <row r="22" spans="1:14">
      <c r="A22" s="477"/>
      <c r="B22" s="472" t="s">
        <v>16</v>
      </c>
      <c r="C22" s="762" t="s">
        <v>89</v>
      </c>
      <c r="D22" s="762"/>
      <c r="E22" s="762"/>
      <c r="F22" s="483"/>
      <c r="G22" s="8"/>
      <c r="H22" s="8"/>
      <c r="I22" s="8"/>
      <c r="J22" s="8"/>
      <c r="K22" s="8"/>
      <c r="L22" s="8"/>
      <c r="M22" s="8"/>
      <c r="N22" s="8"/>
    </row>
    <row r="23" spans="1:14">
      <c r="A23" s="477"/>
      <c r="B23" s="483"/>
      <c r="C23" s="483"/>
      <c r="D23" s="72"/>
      <c r="E23" s="483"/>
      <c r="F23" s="483"/>
      <c r="G23" s="8"/>
      <c r="H23" s="8"/>
      <c r="I23" s="8"/>
      <c r="J23" s="8"/>
      <c r="K23" s="8"/>
      <c r="L23" s="8"/>
      <c r="M23" s="8"/>
      <c r="N23" s="8"/>
    </row>
    <row r="24" spans="1:14">
      <c r="A24" s="477">
        <v>6</v>
      </c>
      <c r="B24" s="767" t="s">
        <v>312</v>
      </c>
      <c r="C24" s="767"/>
      <c r="D24" s="767"/>
      <c r="E24" s="767"/>
      <c r="F24" s="6"/>
      <c r="G24" s="6"/>
      <c r="H24" s="8"/>
      <c r="I24" s="6"/>
      <c r="J24" s="6"/>
      <c r="K24" s="5"/>
      <c r="L24" s="5"/>
      <c r="M24" s="5"/>
      <c r="N24" s="5"/>
    </row>
    <row r="25" spans="1:14">
      <c r="A25" s="477"/>
      <c r="B25" s="812" t="s">
        <v>19</v>
      </c>
      <c r="C25" s="813"/>
      <c r="D25" s="813"/>
      <c r="E25" s="842"/>
      <c r="F25" s="483"/>
      <c r="G25" s="5"/>
      <c r="H25" s="5"/>
      <c r="I25" s="5"/>
      <c r="J25" s="5"/>
      <c r="K25" s="5"/>
      <c r="L25" s="5"/>
      <c r="M25" s="5"/>
      <c r="N25" s="5"/>
    </row>
    <row r="26" spans="1:14" ht="26.4">
      <c r="A26" s="477"/>
      <c r="B26" s="472" t="s">
        <v>20</v>
      </c>
      <c r="C26" s="471" t="s">
        <v>876</v>
      </c>
      <c r="D26" s="73" t="s">
        <v>877</v>
      </c>
      <c r="E26" s="471" t="s">
        <v>22</v>
      </c>
      <c r="F26" s="483"/>
      <c r="G26" s="5"/>
      <c r="H26" s="5"/>
      <c r="I26" s="5"/>
      <c r="J26" s="5"/>
      <c r="K26" s="5"/>
      <c r="L26" s="5"/>
      <c r="M26" s="5"/>
      <c r="N26" s="5"/>
    </row>
    <row r="27" spans="1:14" ht="15" customHeight="1">
      <c r="A27" s="477"/>
      <c r="B27" s="474" t="s">
        <v>441</v>
      </c>
      <c r="C27" s="144">
        <v>1343.87</v>
      </c>
      <c r="D27" s="140">
        <v>1843.4</v>
      </c>
      <c r="E27" s="967" t="s">
        <v>91</v>
      </c>
      <c r="F27" s="483"/>
      <c r="G27" s="5"/>
      <c r="H27" s="5"/>
      <c r="I27" s="5"/>
      <c r="J27" s="5"/>
      <c r="K27" s="5"/>
      <c r="L27" s="5"/>
      <c r="M27" s="5"/>
      <c r="N27" s="5"/>
    </row>
    <row r="28" spans="1:14">
      <c r="A28" s="477"/>
      <c r="B28" s="474" t="s">
        <v>24</v>
      </c>
      <c r="C28" s="144">
        <v>324.39999999999998</v>
      </c>
      <c r="D28" s="140">
        <v>35.57</v>
      </c>
      <c r="E28" s="968"/>
      <c r="F28" s="483"/>
      <c r="G28" s="5"/>
      <c r="H28" s="5"/>
      <c r="I28" s="5"/>
      <c r="J28" s="5"/>
      <c r="K28" s="5"/>
      <c r="L28" s="5"/>
      <c r="M28" s="5"/>
      <c r="N28" s="5"/>
    </row>
    <row r="29" spans="1:14">
      <c r="A29" s="477"/>
      <c r="B29" s="474" t="s">
        <v>25</v>
      </c>
      <c r="C29" s="144">
        <v>324.39999999999998</v>
      </c>
      <c r="D29" s="140">
        <v>324.39999999999998</v>
      </c>
      <c r="E29" s="968"/>
      <c r="F29" s="483"/>
      <c r="G29" s="5"/>
      <c r="H29" s="5"/>
      <c r="I29" s="5"/>
      <c r="J29" s="5"/>
      <c r="K29" s="5"/>
      <c r="L29" s="5"/>
      <c r="M29" s="5"/>
      <c r="N29" s="5"/>
    </row>
    <row r="30" spans="1:14">
      <c r="A30" s="477"/>
      <c r="B30" s="474" t="s">
        <v>26</v>
      </c>
      <c r="C30" s="144">
        <v>641.38</v>
      </c>
      <c r="D30" s="140">
        <v>753.7</v>
      </c>
      <c r="E30" s="969"/>
      <c r="F30" s="483"/>
      <c r="G30" s="5"/>
      <c r="H30" s="5"/>
      <c r="I30" s="5"/>
      <c r="J30" s="5"/>
      <c r="K30" s="5"/>
      <c r="L30" s="5"/>
      <c r="M30" s="5"/>
      <c r="N30" s="5"/>
    </row>
    <row r="31" spans="1:14">
      <c r="A31" s="477"/>
      <c r="B31" s="768" t="s">
        <v>122</v>
      </c>
      <c r="C31" s="769"/>
      <c r="D31" s="769"/>
      <c r="E31" s="770"/>
      <c r="F31" s="483"/>
      <c r="G31" s="5"/>
      <c r="H31" s="5"/>
      <c r="I31" s="5"/>
      <c r="J31" s="5"/>
      <c r="K31" s="5"/>
      <c r="L31" s="5"/>
      <c r="M31" s="5"/>
      <c r="N31" s="5"/>
    </row>
    <row r="32" spans="1:14">
      <c r="A32" s="477"/>
      <c r="B32" s="8"/>
      <c r="C32" s="483"/>
      <c r="D32" s="72"/>
      <c r="E32" s="483"/>
      <c r="F32" s="483"/>
      <c r="G32" s="5"/>
      <c r="H32" s="5"/>
      <c r="I32" s="5"/>
      <c r="J32" s="5"/>
      <c r="K32" s="5"/>
      <c r="L32" s="5"/>
      <c r="M32" s="5"/>
      <c r="N32" s="5"/>
    </row>
    <row r="33" spans="1:14">
      <c r="A33" s="477">
        <v>7</v>
      </c>
      <c r="B33" s="767" t="s">
        <v>27</v>
      </c>
      <c r="C33" s="767"/>
      <c r="D33" s="767"/>
      <c r="E33" s="767"/>
      <c r="F33" s="6"/>
      <c r="G33" s="6"/>
      <c r="H33" s="6"/>
      <c r="I33" s="6"/>
      <c r="J33" s="6"/>
      <c r="K33" s="5"/>
      <c r="L33" s="5"/>
      <c r="M33" s="5"/>
      <c r="N33" s="5"/>
    </row>
    <row r="34" spans="1:14">
      <c r="A34" s="477"/>
      <c r="B34" s="472" t="s">
        <v>28</v>
      </c>
      <c r="C34" s="762" t="s">
        <v>29</v>
      </c>
      <c r="D34" s="762"/>
      <c r="E34" s="762"/>
      <c r="F34" s="8"/>
      <c r="G34" s="5"/>
      <c r="H34" s="5"/>
      <c r="I34" s="5"/>
      <c r="J34" s="5"/>
      <c r="K34" s="5"/>
      <c r="L34" s="5"/>
      <c r="M34" s="5"/>
      <c r="N34" s="5"/>
    </row>
    <row r="35" spans="1:14" ht="14.4" customHeight="1">
      <c r="A35" s="477"/>
      <c r="B35" s="472" t="s">
        <v>30</v>
      </c>
      <c r="C35" s="762" t="s">
        <v>29</v>
      </c>
      <c r="D35" s="762"/>
      <c r="E35" s="762"/>
      <c r="F35" s="8"/>
      <c r="G35" s="5"/>
      <c r="H35" s="5"/>
      <c r="I35" s="5"/>
      <c r="J35" s="5"/>
      <c r="K35" s="5"/>
      <c r="L35" s="5"/>
      <c r="M35" s="5"/>
      <c r="N35" s="5"/>
    </row>
    <row r="36" spans="1:14">
      <c r="A36" s="477"/>
      <c r="B36" s="472" t="s">
        <v>31</v>
      </c>
      <c r="C36" s="762" t="s">
        <v>89</v>
      </c>
      <c r="D36" s="762"/>
      <c r="E36" s="762"/>
      <c r="F36" s="8"/>
      <c r="G36" s="5"/>
      <c r="H36" s="5"/>
      <c r="I36" s="5"/>
      <c r="J36" s="5"/>
      <c r="K36" s="5"/>
      <c r="L36" s="5"/>
      <c r="M36" s="5"/>
      <c r="N36" s="5"/>
    </row>
    <row r="37" spans="1:14">
      <c r="A37" s="477"/>
      <c r="B37" s="5"/>
      <c r="C37" s="8"/>
      <c r="D37" s="71"/>
      <c r="E37" s="8"/>
      <c r="F37" s="8"/>
      <c r="G37" s="5"/>
      <c r="H37" s="5"/>
      <c r="I37" s="5"/>
      <c r="J37" s="5"/>
      <c r="K37" s="5"/>
      <c r="L37" s="5"/>
      <c r="M37" s="5"/>
      <c r="N37" s="5"/>
    </row>
    <row r="38" spans="1:14">
      <c r="A38" s="477">
        <v>8</v>
      </c>
      <c r="B38" s="767" t="s">
        <v>310</v>
      </c>
      <c r="C38" s="767"/>
      <c r="D38" s="767"/>
      <c r="E38" s="767"/>
      <c r="F38" s="6"/>
      <c r="G38" s="6"/>
      <c r="H38" s="6"/>
      <c r="I38" s="6"/>
      <c r="J38" s="6"/>
      <c r="K38" s="5"/>
      <c r="L38" s="5"/>
      <c r="M38" s="5"/>
      <c r="N38" s="5"/>
    </row>
    <row r="39" spans="1:14" ht="15" customHeight="1">
      <c r="A39" s="477"/>
      <c r="B39" s="472" t="s">
        <v>878</v>
      </c>
      <c r="C39" s="825" t="s">
        <v>183</v>
      </c>
      <c r="D39" s="826"/>
      <c r="E39" s="827"/>
      <c r="F39" s="8"/>
      <c r="G39" s="5"/>
      <c r="H39" s="5"/>
      <c r="I39" s="5"/>
      <c r="J39" s="5"/>
      <c r="K39" s="5"/>
      <c r="L39" s="5"/>
      <c r="M39" s="5"/>
      <c r="N39" s="5"/>
    </row>
    <row r="40" spans="1:14" ht="30" customHeight="1">
      <c r="A40" s="477"/>
      <c r="B40" s="472" t="s">
        <v>879</v>
      </c>
      <c r="C40" s="825" t="s">
        <v>1051</v>
      </c>
      <c r="D40" s="826"/>
      <c r="E40" s="827"/>
      <c r="F40" s="8"/>
      <c r="G40" s="5"/>
      <c r="H40" s="5"/>
      <c r="I40" s="5"/>
      <c r="J40" s="5"/>
      <c r="K40" s="5"/>
      <c r="L40" s="5"/>
      <c r="M40" s="5"/>
      <c r="N40" s="5"/>
    </row>
    <row r="41" spans="1:14">
      <c r="A41" s="477"/>
      <c r="B41" s="472" t="s">
        <v>31</v>
      </c>
      <c r="C41" s="762" t="s">
        <v>89</v>
      </c>
      <c r="D41" s="762"/>
      <c r="E41" s="762"/>
      <c r="F41" s="8"/>
      <c r="G41" s="5"/>
      <c r="H41" s="5"/>
      <c r="I41" s="5"/>
      <c r="J41" s="5"/>
      <c r="K41" s="5"/>
      <c r="L41" s="5"/>
      <c r="M41" s="5"/>
      <c r="N41" s="5"/>
    </row>
    <row r="42" spans="1:14">
      <c r="A42" s="477"/>
      <c r="B42" s="768" t="s">
        <v>131</v>
      </c>
      <c r="C42" s="769"/>
      <c r="D42" s="769"/>
      <c r="E42" s="770"/>
      <c r="F42" s="8"/>
      <c r="G42" s="5"/>
      <c r="H42" s="5"/>
      <c r="I42" s="5"/>
      <c r="J42" s="5"/>
      <c r="K42" s="5"/>
      <c r="L42" s="5"/>
      <c r="M42" s="5"/>
      <c r="N42" s="5"/>
    </row>
    <row r="43" spans="1:14">
      <c r="A43" s="484"/>
      <c r="B43" s="5"/>
      <c r="C43" s="5"/>
      <c r="D43" s="75"/>
      <c r="E43" s="8"/>
      <c r="F43" s="5"/>
      <c r="G43" s="5"/>
      <c r="H43" s="5"/>
      <c r="I43" s="5"/>
      <c r="J43" s="5"/>
      <c r="K43" s="5"/>
      <c r="L43" s="5"/>
      <c r="M43" s="5"/>
      <c r="N43" s="5"/>
    </row>
    <row r="44" spans="1:14">
      <c r="A44" s="11">
        <v>9</v>
      </c>
      <c r="B44" s="766" t="s">
        <v>311</v>
      </c>
      <c r="C44" s="767"/>
      <c r="D44" s="767"/>
      <c r="E44" s="767"/>
      <c r="F44" s="12"/>
      <c r="G44" s="6"/>
      <c r="H44" s="6"/>
      <c r="I44" s="6"/>
      <c r="J44" s="5"/>
      <c r="K44" s="5"/>
      <c r="L44" s="5"/>
      <c r="M44" s="5"/>
      <c r="N44" s="5"/>
    </row>
    <row r="45" spans="1:14" ht="52.8">
      <c r="A45" s="11"/>
      <c r="B45" s="470" t="s">
        <v>36</v>
      </c>
      <c r="C45" s="480" t="s">
        <v>37</v>
      </c>
      <c r="D45" s="405" t="s">
        <v>86</v>
      </c>
      <c r="E45" s="480" t="s">
        <v>92</v>
      </c>
      <c r="F45" s="5"/>
      <c r="G45" s="5"/>
      <c r="H45" s="5"/>
      <c r="I45" s="5"/>
      <c r="J45" s="5"/>
      <c r="K45" s="5"/>
      <c r="L45" s="5"/>
      <c r="M45" s="5"/>
      <c r="N45" s="5"/>
    </row>
    <row r="46" spans="1:14" ht="158.4">
      <c r="A46" s="13"/>
      <c r="B46" s="478" t="s">
        <v>378</v>
      </c>
      <c r="C46" s="478" t="s">
        <v>1278</v>
      </c>
      <c r="D46" s="478" t="s">
        <v>1279</v>
      </c>
      <c r="E46" s="481" t="s">
        <v>76</v>
      </c>
      <c r="F46" s="5"/>
      <c r="G46" s="5"/>
      <c r="H46" s="5"/>
      <c r="I46" s="5"/>
      <c r="J46" s="5"/>
      <c r="K46" s="5"/>
      <c r="L46" s="5"/>
      <c r="M46" s="5"/>
      <c r="N46" s="5"/>
    </row>
    <row r="47" spans="1:14">
      <c r="A47" s="14"/>
      <c r="B47" s="839"/>
      <c r="C47" s="840"/>
      <c r="D47" s="840"/>
      <c r="E47" s="841"/>
      <c r="F47" s="483"/>
      <c r="G47" s="483"/>
      <c r="H47" s="483"/>
      <c r="I47" s="5"/>
      <c r="J47" s="5"/>
      <c r="K47" s="5"/>
      <c r="L47" s="5"/>
      <c r="M47" s="5"/>
      <c r="N47" s="5"/>
    </row>
    <row r="48" spans="1:14">
      <c r="A48" s="15"/>
      <c r="B48" s="37"/>
      <c r="C48" s="468"/>
      <c r="D48" s="75"/>
      <c r="E48" s="468"/>
      <c r="F48" s="483"/>
      <c r="G48" s="483"/>
      <c r="H48" s="483"/>
      <c r="I48" s="483"/>
      <c r="J48" s="5"/>
      <c r="K48" s="5"/>
      <c r="L48" s="5"/>
      <c r="M48" s="5"/>
      <c r="N48" s="5"/>
    </row>
    <row r="49" spans="1:14">
      <c r="A49" s="11">
        <v>10</v>
      </c>
      <c r="B49" s="766" t="s">
        <v>311</v>
      </c>
      <c r="C49" s="767"/>
      <c r="D49" s="767"/>
      <c r="E49" s="767"/>
      <c r="F49" s="483"/>
      <c r="G49" s="483"/>
      <c r="H49" s="483"/>
      <c r="I49" s="5"/>
      <c r="J49" s="5"/>
      <c r="K49" s="5"/>
      <c r="L49" s="5"/>
      <c r="M49" s="5"/>
      <c r="N49" s="5"/>
    </row>
    <row r="50" spans="1:14" ht="21.75" customHeight="1">
      <c r="A50" s="13"/>
      <c r="B50" s="867" t="s">
        <v>41</v>
      </c>
      <c r="C50" s="947" t="s">
        <v>1278</v>
      </c>
      <c r="D50" s="948"/>
      <c r="E50" s="949"/>
      <c r="F50" s="5"/>
      <c r="G50" s="5"/>
      <c r="H50" s="5"/>
      <c r="I50" s="5"/>
      <c r="J50" s="5"/>
      <c r="K50" s="1"/>
      <c r="L50" s="5"/>
      <c r="M50" s="5"/>
      <c r="N50" s="5"/>
    </row>
    <row r="51" spans="1:14" ht="83.25" customHeight="1">
      <c r="A51" s="13"/>
      <c r="B51" s="868"/>
      <c r="C51" s="950"/>
      <c r="D51" s="951"/>
      <c r="E51" s="952"/>
      <c r="F51" s="5"/>
      <c r="G51" s="5"/>
      <c r="H51" s="5"/>
      <c r="I51" s="5"/>
      <c r="J51" s="5"/>
      <c r="K51" s="1"/>
      <c r="L51" s="5"/>
      <c r="M51" s="5"/>
      <c r="N51" s="5"/>
    </row>
    <row r="52" spans="1:14" ht="63" customHeight="1">
      <c r="A52" s="11"/>
      <c r="B52" s="16" t="s">
        <v>42</v>
      </c>
      <c r="C52" s="764" t="s">
        <v>1279</v>
      </c>
      <c r="D52" s="764"/>
      <c r="E52" s="764"/>
      <c r="F52" s="5"/>
      <c r="G52" s="5"/>
      <c r="H52" s="5"/>
      <c r="I52" s="5"/>
      <c r="J52" s="5"/>
      <c r="K52" s="5"/>
      <c r="L52" s="5"/>
      <c r="M52" s="5"/>
      <c r="N52" s="5"/>
    </row>
    <row r="53" spans="1:14">
      <c r="A53" s="13"/>
      <c r="B53" s="16" t="s">
        <v>43</v>
      </c>
      <c r="C53" s="875" t="s">
        <v>44</v>
      </c>
      <c r="D53" s="876"/>
      <c r="E53" s="877"/>
      <c r="F53" s="5"/>
      <c r="G53" s="5"/>
      <c r="H53" s="5"/>
      <c r="I53" s="5"/>
      <c r="J53" s="5"/>
      <c r="K53" s="17"/>
      <c r="L53" s="5"/>
      <c r="M53" s="5"/>
      <c r="N53" s="5"/>
    </row>
    <row r="54" spans="1:14">
      <c r="A54" s="13"/>
      <c r="B54" s="810"/>
      <c r="C54" s="810"/>
      <c r="D54" s="810"/>
      <c r="E54" s="810"/>
      <c r="F54" s="5"/>
      <c r="G54" s="5"/>
      <c r="H54" s="5"/>
      <c r="I54" s="5"/>
      <c r="J54" s="5"/>
      <c r="K54" s="17"/>
      <c r="L54" s="5"/>
      <c r="M54" s="5"/>
      <c r="N54" s="5"/>
    </row>
    <row r="55" spans="1:14">
      <c r="A55" s="18" t="s">
        <v>45</v>
      </c>
      <c r="B55" s="858" t="s">
        <v>46</v>
      </c>
      <c r="C55" s="858"/>
      <c r="D55" s="858"/>
      <c r="E55" s="858"/>
      <c r="F55" s="38"/>
      <c r="G55" s="38"/>
      <c r="H55" s="38"/>
      <c r="I55" s="38"/>
      <c r="J55" s="38"/>
      <c r="K55" s="38"/>
      <c r="L55" s="38"/>
      <c r="M55" s="38"/>
      <c r="N55" s="38"/>
    </row>
    <row r="56" spans="1:14">
      <c r="A56" s="23"/>
      <c r="B56" s="24"/>
      <c r="C56" s="25"/>
      <c r="D56" s="76"/>
      <c r="E56" s="25"/>
      <c r="F56" s="25"/>
      <c r="G56" s="5"/>
      <c r="H56" s="5"/>
      <c r="I56" s="5"/>
      <c r="J56" s="5"/>
      <c r="K56" s="5"/>
      <c r="L56" s="5"/>
      <c r="M56" s="5"/>
      <c r="N56" s="5"/>
    </row>
    <row r="57" spans="1:14">
      <c r="A57" s="477">
        <v>11</v>
      </c>
      <c r="B57" s="2" t="s">
        <v>47</v>
      </c>
      <c r="C57" s="953" t="s">
        <v>134</v>
      </c>
      <c r="D57" s="953"/>
      <c r="E57" s="953"/>
      <c r="F57" s="6"/>
      <c r="G57" s="6"/>
      <c r="H57" s="26"/>
      <c r="I57" s="6"/>
      <c r="J57" s="6"/>
      <c r="K57" s="5"/>
      <c r="L57" s="5"/>
      <c r="M57" s="5"/>
      <c r="N57" s="5"/>
    </row>
    <row r="58" spans="1:14">
      <c r="A58" s="477"/>
      <c r="B58" s="483"/>
      <c r="C58" s="483"/>
      <c r="D58" s="72"/>
      <c r="E58" s="483"/>
      <c r="F58" s="483"/>
      <c r="G58" s="483"/>
      <c r="H58" s="27"/>
      <c r="I58" s="27"/>
      <c r="J58" s="483"/>
      <c r="K58" s="5"/>
      <c r="L58" s="5"/>
      <c r="M58" s="5"/>
      <c r="N58" s="5"/>
    </row>
    <row r="59" spans="1:14">
      <c r="A59" s="477">
        <v>12</v>
      </c>
      <c r="B59" s="6" t="s">
        <v>48</v>
      </c>
      <c r="C59" s="6"/>
      <c r="D59" s="77"/>
      <c r="E59" s="26"/>
      <c r="F59" s="26"/>
      <c r="G59" s="6"/>
      <c r="H59" s="6"/>
      <c r="I59" s="6"/>
      <c r="J59" s="6"/>
      <c r="K59" s="6"/>
      <c r="L59" s="6"/>
      <c r="M59" s="6"/>
      <c r="N59" s="6"/>
    </row>
    <row r="60" spans="1:14">
      <c r="A60" s="477"/>
      <c r="B60" s="6"/>
      <c r="C60" s="6"/>
      <c r="D60" s="77"/>
      <c r="E60" s="26"/>
      <c r="F60" s="26"/>
      <c r="G60" s="26"/>
      <c r="H60" s="6"/>
      <c r="I60" s="6"/>
      <c r="J60" s="128"/>
      <c r="K60" s="6"/>
      <c r="L60" s="128"/>
      <c r="M60" s="6"/>
      <c r="N60" s="6"/>
    </row>
    <row r="61" spans="1:14">
      <c r="A61" s="477"/>
      <c r="B61" s="472" t="s">
        <v>49</v>
      </c>
      <c r="C61" s="762" t="s">
        <v>379</v>
      </c>
      <c r="D61" s="762"/>
      <c r="E61" s="762"/>
      <c r="F61" s="27"/>
      <c r="G61" s="27"/>
      <c r="H61" s="483"/>
      <c r="I61" s="483"/>
      <c r="J61" s="483"/>
      <c r="K61" s="483"/>
      <c r="L61" s="483"/>
      <c r="M61" s="483"/>
      <c r="N61" s="483"/>
    </row>
    <row r="62" spans="1:14">
      <c r="A62" s="477"/>
      <c r="B62" s="483"/>
      <c r="C62" s="483"/>
      <c r="D62" s="115"/>
      <c r="E62" s="55"/>
      <c r="F62" s="483"/>
      <c r="G62" s="483"/>
      <c r="H62" s="55"/>
      <c r="I62" s="483"/>
      <c r="J62" s="55"/>
      <c r="K62" s="483"/>
      <c r="L62" s="483"/>
      <c r="M62" s="483"/>
      <c r="N62" s="483"/>
    </row>
    <row r="63" spans="1:14">
      <c r="A63" s="477"/>
      <c r="B63" s="767" t="s">
        <v>50</v>
      </c>
      <c r="C63" s="800" t="s">
        <v>380</v>
      </c>
      <c r="D63" s="908" t="s">
        <v>100</v>
      </c>
      <c r="E63" s="802" t="s">
        <v>96</v>
      </c>
      <c r="F63" s="790" t="s">
        <v>117</v>
      </c>
      <c r="G63" s="791"/>
      <c r="H63" s="792"/>
      <c r="I63" s="771" t="s">
        <v>52</v>
      </c>
      <c r="J63" s="771"/>
      <c r="K63" s="771"/>
      <c r="L63" s="771" t="s">
        <v>53</v>
      </c>
      <c r="M63" s="771"/>
      <c r="N63" s="771"/>
    </row>
    <row r="64" spans="1:14" ht="52.8">
      <c r="A64" s="484"/>
      <c r="B64" s="767"/>
      <c r="C64" s="801"/>
      <c r="D64" s="909"/>
      <c r="E64" s="803"/>
      <c r="F64" s="472" t="s">
        <v>54</v>
      </c>
      <c r="G64" s="472" t="s">
        <v>55</v>
      </c>
      <c r="H64" s="472" t="s">
        <v>56</v>
      </c>
      <c r="I64" s="472" t="s">
        <v>57</v>
      </c>
      <c r="J64" s="472" t="s">
        <v>55</v>
      </c>
      <c r="K64" s="472" t="s">
        <v>56</v>
      </c>
      <c r="L64" s="472" t="s">
        <v>57</v>
      </c>
      <c r="M64" s="472" t="s">
        <v>55</v>
      </c>
      <c r="N64" s="472" t="s">
        <v>56</v>
      </c>
    </row>
    <row r="65" spans="1:14">
      <c r="A65" s="484"/>
      <c r="B65" s="472" t="s">
        <v>58</v>
      </c>
      <c r="C65" s="130">
        <v>55.79</v>
      </c>
      <c r="D65" s="475">
        <v>55.15</v>
      </c>
      <c r="E65" s="475">
        <v>68.5</v>
      </c>
      <c r="F65" s="475">
        <v>54</v>
      </c>
      <c r="G65" s="475">
        <v>59.2</v>
      </c>
      <c r="H65" s="475">
        <v>52.5</v>
      </c>
      <c r="I65" s="475">
        <v>62</v>
      </c>
      <c r="J65" s="475">
        <v>96</v>
      </c>
      <c r="K65" s="475">
        <v>53</v>
      </c>
      <c r="L65" s="475" t="s">
        <v>40</v>
      </c>
      <c r="M65" s="475" t="s">
        <v>40</v>
      </c>
      <c r="N65" s="475" t="s">
        <v>40</v>
      </c>
    </row>
    <row r="66" spans="1:14" ht="26.4">
      <c r="A66" s="484"/>
      <c r="B66" s="472" t="s">
        <v>93</v>
      </c>
      <c r="C66" s="130">
        <v>57925.279999999999</v>
      </c>
      <c r="D66" s="136">
        <v>59655.06</v>
      </c>
      <c r="E66" s="475">
        <v>63523.15</v>
      </c>
      <c r="F66" s="475">
        <v>58991.519999999997</v>
      </c>
      <c r="G66" s="475">
        <v>59068.47</v>
      </c>
      <c r="H66" s="475">
        <v>57415.02</v>
      </c>
      <c r="I66" s="475">
        <v>73651.350000000006</v>
      </c>
      <c r="J66" s="475">
        <v>74245.17</v>
      </c>
      <c r="K66" s="475">
        <v>58793.08</v>
      </c>
      <c r="L66" s="475" t="s">
        <v>40</v>
      </c>
      <c r="M66" s="475" t="s">
        <v>40</v>
      </c>
      <c r="N66" s="475" t="s">
        <v>40</v>
      </c>
    </row>
    <row r="67" spans="1:14">
      <c r="A67" s="484"/>
      <c r="B67" s="472" t="s">
        <v>313</v>
      </c>
      <c r="C67" s="829" t="s">
        <v>76</v>
      </c>
      <c r="D67" s="829"/>
      <c r="E67" s="829"/>
      <c r="F67" s="829"/>
      <c r="G67" s="829"/>
      <c r="H67" s="829"/>
      <c r="I67" s="829"/>
      <c r="J67" s="829"/>
      <c r="K67" s="829"/>
      <c r="L67" s="829"/>
      <c r="M67" s="829"/>
      <c r="N67" s="829"/>
    </row>
    <row r="68" spans="1:14" s="5" customFormat="1" ht="13.2">
      <c r="A68" s="484"/>
      <c r="B68" s="830" t="s">
        <v>382</v>
      </c>
      <c r="C68" s="830"/>
      <c r="D68" s="830"/>
      <c r="E68" s="830"/>
      <c r="F68" s="830"/>
      <c r="G68" s="830"/>
      <c r="H68" s="830"/>
      <c r="I68" s="830"/>
      <c r="J68" s="830"/>
      <c r="K68" s="830"/>
      <c r="L68" s="830"/>
      <c r="M68" s="830"/>
      <c r="N68" s="830"/>
    </row>
    <row r="69" spans="1:14">
      <c r="A69" s="484"/>
      <c r="B69" s="832" t="s">
        <v>17</v>
      </c>
      <c r="C69" s="832"/>
      <c r="D69" s="832"/>
      <c r="E69" s="832"/>
      <c r="F69" s="832"/>
      <c r="G69" s="832"/>
      <c r="H69" s="832"/>
      <c r="I69" s="832"/>
      <c r="J69" s="832"/>
      <c r="K69" s="832"/>
      <c r="L69" s="832"/>
      <c r="M69" s="832"/>
      <c r="N69" s="832"/>
    </row>
    <row r="70" spans="1:14">
      <c r="A70" s="484"/>
      <c r="B70" s="810" t="s">
        <v>60</v>
      </c>
      <c r="C70" s="810"/>
      <c r="D70" s="810"/>
      <c r="E70" s="810"/>
      <c r="F70" s="810"/>
      <c r="G70" s="810"/>
      <c r="H70" s="810"/>
      <c r="I70" s="810"/>
      <c r="J70" s="810"/>
      <c r="K70" s="810"/>
      <c r="L70" s="810"/>
      <c r="M70" s="810"/>
      <c r="N70" s="810"/>
    </row>
    <row r="71" spans="1:14">
      <c r="A71" s="1"/>
      <c r="B71" s="853" t="s">
        <v>61</v>
      </c>
      <c r="C71" s="853"/>
      <c r="D71" s="853"/>
      <c r="E71" s="853"/>
      <c r="F71" s="853"/>
      <c r="G71" s="853"/>
      <c r="H71" s="853"/>
      <c r="I71" s="853"/>
      <c r="J71" s="853"/>
      <c r="K71" s="853"/>
      <c r="L71" s="853"/>
      <c r="M71" s="853"/>
      <c r="N71" s="853"/>
    </row>
    <row r="72" spans="1:14">
      <c r="A72" s="484"/>
      <c r="B72" s="831" t="s">
        <v>110</v>
      </c>
      <c r="C72" s="831"/>
      <c r="D72" s="831"/>
      <c r="E72" s="831"/>
      <c r="F72" s="831"/>
      <c r="G72" s="831"/>
      <c r="H72" s="831"/>
      <c r="I72" s="831"/>
      <c r="J72" s="831"/>
      <c r="K72" s="831"/>
      <c r="L72" s="831"/>
      <c r="M72" s="831"/>
      <c r="N72" s="831"/>
    </row>
    <row r="73" spans="1:14">
      <c r="A73" s="484"/>
      <c r="B73" s="831" t="s">
        <v>62</v>
      </c>
      <c r="C73" s="831"/>
      <c r="D73" s="831"/>
      <c r="E73" s="831"/>
      <c r="F73" s="831"/>
      <c r="G73" s="831"/>
      <c r="H73" s="831"/>
      <c r="I73" s="831"/>
      <c r="J73" s="831"/>
      <c r="K73" s="831"/>
      <c r="L73" s="831"/>
      <c r="M73" s="831"/>
      <c r="N73" s="831"/>
    </row>
    <row r="74" spans="1:14">
      <c r="A74" s="484"/>
      <c r="B74" s="30"/>
      <c r="C74" s="30"/>
      <c r="D74" s="78"/>
      <c r="E74" s="30"/>
      <c r="F74" s="30"/>
      <c r="G74" s="8"/>
      <c r="H74" s="8"/>
      <c r="I74" s="8"/>
      <c r="J74" s="8"/>
      <c r="K74" s="8"/>
      <c r="L74" s="8" t="s">
        <v>119</v>
      </c>
      <c r="M74" s="8"/>
      <c r="N74" s="8"/>
    </row>
    <row r="75" spans="1:14" ht="48" customHeight="1">
      <c r="A75" s="477">
        <v>13</v>
      </c>
      <c r="B75" s="796" t="s">
        <v>63</v>
      </c>
      <c r="C75" s="797"/>
      <c r="D75" s="797"/>
      <c r="E75" s="797"/>
      <c r="F75" s="797"/>
      <c r="G75" s="766"/>
      <c r="H75" s="6"/>
      <c r="I75" s="6"/>
      <c r="J75" s="6"/>
      <c r="K75" s="6"/>
      <c r="L75" s="6"/>
      <c r="M75" s="6"/>
      <c r="N75" s="6"/>
    </row>
    <row r="76" spans="1:14">
      <c r="A76" s="477"/>
      <c r="B76" s="5"/>
      <c r="C76" s="483"/>
      <c r="D76" s="72"/>
      <c r="E76" s="483"/>
      <c r="F76" s="483"/>
      <c r="G76" s="483"/>
      <c r="H76" s="483"/>
      <c r="I76" s="483"/>
      <c r="J76" s="483"/>
      <c r="K76" s="483"/>
      <c r="L76" s="483"/>
      <c r="M76" s="483"/>
      <c r="N76" s="483"/>
    </row>
    <row r="77" spans="1:14" ht="39.6">
      <c r="A77" s="484"/>
      <c r="B77" s="469" t="s">
        <v>64</v>
      </c>
      <c r="C77" s="471" t="s">
        <v>65</v>
      </c>
      <c r="D77" s="73" t="s">
        <v>342</v>
      </c>
      <c r="E77" s="471" t="s">
        <v>94</v>
      </c>
      <c r="F77" s="471" t="s">
        <v>67</v>
      </c>
      <c r="G77" s="471" t="s">
        <v>81</v>
      </c>
      <c r="H77" s="8"/>
      <c r="I77" s="8"/>
      <c r="J77" s="8"/>
      <c r="K77" s="8"/>
      <c r="L77" s="8"/>
      <c r="M77" s="8"/>
      <c r="N77" s="8"/>
    </row>
    <row r="78" spans="1:14" ht="25.5" customHeight="1">
      <c r="A78" s="484"/>
      <c r="B78" s="828" t="s">
        <v>440</v>
      </c>
      <c r="C78" s="91" t="s">
        <v>383</v>
      </c>
      <c r="D78" s="130">
        <v>0.24</v>
      </c>
      <c r="E78" s="31">
        <v>0.98</v>
      </c>
      <c r="F78" s="31">
        <v>3.46</v>
      </c>
      <c r="G78" s="958" t="s">
        <v>95</v>
      </c>
      <c r="H78" s="32"/>
      <c r="I78" s="32"/>
      <c r="J78" s="32"/>
      <c r="K78" s="32"/>
      <c r="L78" s="32"/>
      <c r="M78" s="32"/>
      <c r="N78" s="32"/>
    </row>
    <row r="79" spans="1:14">
      <c r="A79" s="484"/>
      <c r="B79" s="956"/>
      <c r="C79" s="91" t="s">
        <v>229</v>
      </c>
      <c r="D79" s="130" t="s">
        <v>304</v>
      </c>
      <c r="E79" s="130" t="s">
        <v>304</v>
      </c>
      <c r="F79" s="62" t="s">
        <v>304</v>
      </c>
      <c r="G79" s="959"/>
      <c r="H79" s="32"/>
      <c r="I79" s="32"/>
      <c r="J79" s="32"/>
      <c r="K79" s="32"/>
      <c r="L79" s="32"/>
      <c r="M79" s="32"/>
      <c r="N79" s="32"/>
    </row>
    <row r="80" spans="1:14">
      <c r="A80" s="484"/>
      <c r="B80" s="957"/>
      <c r="C80" s="91" t="s">
        <v>70</v>
      </c>
      <c r="D80" s="130">
        <v>0</v>
      </c>
      <c r="E80" s="130">
        <v>0</v>
      </c>
      <c r="F80" s="62">
        <v>0</v>
      </c>
      <c r="G80" s="959"/>
      <c r="H80" s="32"/>
      <c r="I80" s="32"/>
      <c r="J80" s="32"/>
      <c r="K80" s="32"/>
      <c r="L80" s="32"/>
      <c r="M80" s="32"/>
      <c r="N80" s="32"/>
    </row>
    <row r="81" spans="1:14">
      <c r="A81" s="484"/>
      <c r="B81" s="828" t="s">
        <v>71</v>
      </c>
      <c r="C81" s="91" t="s">
        <v>383</v>
      </c>
      <c r="D81" s="130">
        <v>229.17</v>
      </c>
      <c r="E81" s="33">
        <f>54/0.98</f>
        <v>55.102040816326529</v>
      </c>
      <c r="F81" s="31">
        <v>17.920000000000002</v>
      </c>
      <c r="G81" s="959"/>
      <c r="H81" s="32"/>
      <c r="I81" s="32"/>
      <c r="J81" s="32"/>
      <c r="K81" s="32"/>
      <c r="L81" s="32"/>
      <c r="M81" s="32"/>
      <c r="N81" s="32"/>
    </row>
    <row r="82" spans="1:14">
      <c r="A82" s="484"/>
      <c r="B82" s="956"/>
      <c r="C82" s="91" t="s">
        <v>229</v>
      </c>
      <c r="D82" s="130" t="s">
        <v>304</v>
      </c>
      <c r="E82" s="130" t="s">
        <v>304</v>
      </c>
      <c r="F82" s="62" t="s">
        <v>304</v>
      </c>
      <c r="G82" s="959"/>
      <c r="H82" s="32"/>
      <c r="I82" s="32"/>
      <c r="J82" s="32"/>
      <c r="K82" s="32"/>
      <c r="L82" s="32"/>
      <c r="M82" s="32"/>
      <c r="N82" s="32"/>
    </row>
    <row r="83" spans="1:14">
      <c r="A83" s="484"/>
      <c r="B83" s="957"/>
      <c r="C83" s="91" t="s">
        <v>70</v>
      </c>
      <c r="D83" s="130">
        <v>0</v>
      </c>
      <c r="E83" s="130">
        <v>0</v>
      </c>
      <c r="F83" s="62">
        <v>0</v>
      </c>
      <c r="G83" s="959"/>
      <c r="H83" s="32"/>
      <c r="I83" s="32"/>
      <c r="J83" s="32"/>
      <c r="K83" s="32"/>
      <c r="L83" s="32"/>
      <c r="M83" s="32"/>
      <c r="N83" s="32"/>
    </row>
    <row r="84" spans="1:14">
      <c r="A84" s="484"/>
      <c r="B84" s="828" t="s">
        <v>72</v>
      </c>
      <c r="C84" s="91" t="s">
        <v>383</v>
      </c>
      <c r="D84" s="130">
        <v>45.02</v>
      </c>
      <c r="E84" s="34">
        <f>20.58/965.78</f>
        <v>2.1309200853196378E-2</v>
      </c>
      <c r="F84" s="141">
        <v>0.1042</v>
      </c>
      <c r="G84" s="959"/>
      <c r="H84" s="32"/>
      <c r="I84" s="32"/>
      <c r="J84" s="32"/>
      <c r="K84" s="32"/>
      <c r="L84" s="32"/>
      <c r="M84" s="32"/>
      <c r="N84" s="32"/>
    </row>
    <row r="85" spans="1:14">
      <c r="A85" s="484"/>
      <c r="B85" s="956"/>
      <c r="C85" s="91" t="s">
        <v>229</v>
      </c>
      <c r="D85" s="130" t="s">
        <v>304</v>
      </c>
      <c r="E85" s="130" t="s">
        <v>304</v>
      </c>
      <c r="F85" s="62" t="s">
        <v>304</v>
      </c>
      <c r="G85" s="959"/>
      <c r="H85" s="32"/>
      <c r="I85" s="32"/>
      <c r="J85" s="32"/>
      <c r="K85" s="32"/>
      <c r="L85" s="32"/>
      <c r="M85" s="32"/>
      <c r="N85" s="32"/>
    </row>
    <row r="86" spans="1:14">
      <c r="A86" s="484"/>
      <c r="B86" s="957"/>
      <c r="C86" s="91" t="s">
        <v>70</v>
      </c>
      <c r="D86" s="130">
        <v>0</v>
      </c>
      <c r="E86" s="130">
        <v>0</v>
      </c>
      <c r="F86" s="62">
        <v>0</v>
      </c>
      <c r="G86" s="959"/>
      <c r="H86" s="32"/>
      <c r="I86" s="32"/>
      <c r="J86" s="32"/>
      <c r="K86" s="32"/>
      <c r="L86" s="32"/>
      <c r="M86" s="32"/>
      <c r="N86" s="32"/>
    </row>
    <row r="87" spans="1:14">
      <c r="A87" s="484"/>
      <c r="B87" s="972" t="s">
        <v>73</v>
      </c>
      <c r="C87" s="91" t="s">
        <v>383</v>
      </c>
      <c r="D87" s="130">
        <v>29.26</v>
      </c>
      <c r="E87" s="33">
        <f>965.78/32.44</f>
        <v>29.771270036991371</v>
      </c>
      <c r="F87" s="31">
        <v>33.229999999999997</v>
      </c>
      <c r="G87" s="959"/>
      <c r="H87" s="32"/>
      <c r="I87" s="32"/>
      <c r="J87" s="32"/>
      <c r="K87" s="32"/>
      <c r="L87" s="32"/>
      <c r="M87" s="32"/>
      <c r="N87" s="32"/>
    </row>
    <row r="88" spans="1:14">
      <c r="A88" s="484"/>
      <c r="B88" s="973"/>
      <c r="C88" s="91" t="s">
        <v>229</v>
      </c>
      <c r="D88" s="130" t="s">
        <v>304</v>
      </c>
      <c r="E88" s="130" t="s">
        <v>304</v>
      </c>
      <c r="F88" s="62" t="s">
        <v>304</v>
      </c>
      <c r="G88" s="959"/>
      <c r="H88" s="32"/>
      <c r="I88" s="32"/>
      <c r="J88" s="32"/>
      <c r="K88" s="32"/>
      <c r="L88" s="32"/>
      <c r="M88" s="32"/>
      <c r="N88" s="32"/>
    </row>
    <row r="89" spans="1:14" ht="15" customHeight="1">
      <c r="A89" s="484"/>
      <c r="B89" s="973"/>
      <c r="C89" s="2" t="s">
        <v>70</v>
      </c>
      <c r="D89" s="130">
        <v>0</v>
      </c>
      <c r="E89" s="130">
        <v>0</v>
      </c>
      <c r="F89" s="62">
        <v>0</v>
      </c>
      <c r="G89" s="974"/>
      <c r="H89" s="32"/>
      <c r="I89" s="32"/>
      <c r="J89" s="32"/>
      <c r="K89" s="32"/>
      <c r="L89" s="32"/>
      <c r="M89" s="32"/>
      <c r="N89" s="32"/>
    </row>
    <row r="90" spans="1:14" ht="15.75" customHeight="1">
      <c r="A90" s="5"/>
      <c r="B90" s="1028" t="s">
        <v>384</v>
      </c>
      <c r="C90" s="1028"/>
      <c r="D90" s="1028"/>
      <c r="E90" s="1028"/>
      <c r="F90" s="1028"/>
      <c r="G90" s="1028"/>
      <c r="H90" s="32"/>
      <c r="I90" s="32"/>
      <c r="J90" s="5"/>
      <c r="K90" s="5"/>
      <c r="L90" s="5"/>
      <c r="M90" s="5"/>
      <c r="N90" s="5"/>
    </row>
    <row r="91" spans="1:14" ht="26.25" customHeight="1">
      <c r="A91" s="477">
        <v>14</v>
      </c>
      <c r="B91" s="1029" t="s">
        <v>231</v>
      </c>
      <c r="C91" s="1029"/>
      <c r="D91" s="1029"/>
      <c r="E91" s="1029"/>
      <c r="F91" s="1029"/>
      <c r="G91" s="1029"/>
      <c r="H91" s="5"/>
      <c r="I91" s="5"/>
      <c r="J91" s="5"/>
      <c r="K91" s="5"/>
      <c r="L91" s="5"/>
      <c r="M91" s="5"/>
      <c r="N91" s="5"/>
    </row>
    <row r="92" spans="1:14">
      <c r="A92" s="468"/>
      <c r="B92" s="36" t="s">
        <v>74</v>
      </c>
      <c r="C92" s="807" t="s">
        <v>40</v>
      </c>
      <c r="D92" s="807"/>
      <c r="E92" s="807"/>
      <c r="F92" s="807"/>
      <c r="G92" s="807"/>
      <c r="H92" s="5"/>
      <c r="I92" s="5"/>
      <c r="J92" s="5"/>
      <c r="K92" s="5"/>
      <c r="L92" s="5"/>
      <c r="M92" s="5"/>
      <c r="N92" s="5"/>
    </row>
    <row r="93" spans="1:14">
      <c r="A93" s="5"/>
      <c r="B93" s="5"/>
      <c r="C93" s="479"/>
      <c r="D93" s="92"/>
      <c r="E93" s="467"/>
      <c r="F93" s="467"/>
      <c r="G93" s="467"/>
      <c r="H93" s="5"/>
      <c r="I93" s="5"/>
      <c r="J93" s="5"/>
      <c r="K93" s="5"/>
      <c r="L93" s="5"/>
      <c r="M93" s="5"/>
      <c r="N93" s="5"/>
    </row>
    <row r="94" spans="1:14">
      <c r="A94" s="5"/>
      <c r="B94" s="5"/>
      <c r="C94" s="5"/>
      <c r="D94" s="92"/>
      <c r="H94" s="5"/>
      <c r="I94" s="5"/>
      <c r="J94" s="5"/>
      <c r="K94" s="5"/>
      <c r="L94" s="5"/>
      <c r="M94" s="5"/>
      <c r="N94" s="5"/>
    </row>
    <row r="95" spans="1:14" ht="15" customHeight="1">
      <c r="A95" s="5"/>
      <c r="B95" s="5"/>
      <c r="C95" s="5"/>
      <c r="D95" s="69"/>
      <c r="H95" s="467"/>
      <c r="I95" s="5"/>
      <c r="J95" s="5"/>
      <c r="K95" s="5"/>
      <c r="L95" s="5"/>
      <c r="M95" s="5"/>
      <c r="N95" s="5"/>
    </row>
    <row r="96" spans="1:14" ht="15" customHeight="1">
      <c r="B96" s="843" t="s">
        <v>434</v>
      </c>
      <c r="C96" s="843"/>
      <c r="D96" s="843"/>
      <c r="E96" s="843"/>
      <c r="F96" s="843"/>
      <c r="G96" s="843"/>
    </row>
    <row r="97" spans="2:7" ht="15" customHeight="1">
      <c r="B97" s="933" t="s">
        <v>864</v>
      </c>
      <c r="C97" s="933"/>
      <c r="D97" s="933"/>
      <c r="E97" s="933"/>
      <c r="F97" s="933"/>
      <c r="G97" s="933"/>
    </row>
    <row r="98" spans="2:7">
      <c r="C98" s="109"/>
      <c r="D98" s="109"/>
    </row>
    <row r="99" spans="2:7">
      <c r="C99" s="117"/>
    </row>
    <row r="100" spans="2:7">
      <c r="C100" s="109"/>
      <c r="D100" s="109"/>
    </row>
    <row r="101" spans="2:7">
      <c r="C101" s="109"/>
    </row>
  </sheetData>
  <mergeCells count="65">
    <mergeCell ref="B97:G97"/>
    <mergeCell ref="B15:E15"/>
    <mergeCell ref="C3:E3"/>
    <mergeCell ref="B6:E6"/>
    <mergeCell ref="C61:E61"/>
    <mergeCell ref="C92:G92"/>
    <mergeCell ref="B90:G90"/>
    <mergeCell ref="B91:G91"/>
    <mergeCell ref="B96:G96"/>
    <mergeCell ref="B70:N70"/>
    <mergeCell ref="B71:N71"/>
    <mergeCell ref="B72:N72"/>
    <mergeCell ref="B73:N73"/>
    <mergeCell ref="B75:G75"/>
    <mergeCell ref="B78:B80"/>
    <mergeCell ref="G78:G89"/>
    <mergeCell ref="B81:B83"/>
    <mergeCell ref="B84:B86"/>
    <mergeCell ref="B87:B89"/>
    <mergeCell ref="B69:N69"/>
    <mergeCell ref="B54:E54"/>
    <mergeCell ref="B55:E55"/>
    <mergeCell ref="C57:E57"/>
    <mergeCell ref="B63:B64"/>
    <mergeCell ref="C63:C64"/>
    <mergeCell ref="D63:D64"/>
    <mergeCell ref="E63:E64"/>
    <mergeCell ref="F63:H63"/>
    <mergeCell ref="I63:K63"/>
    <mergeCell ref="L63:N63"/>
    <mergeCell ref="C67:N67"/>
    <mergeCell ref="B68:N68"/>
    <mergeCell ref="C53:E53"/>
    <mergeCell ref="B38:E38"/>
    <mergeCell ref="C39:E39"/>
    <mergeCell ref="C40:E40"/>
    <mergeCell ref="C41:E41"/>
    <mergeCell ref="B42:E42"/>
    <mergeCell ref="B44:E44"/>
    <mergeCell ref="B47:E47"/>
    <mergeCell ref="B49:E49"/>
    <mergeCell ref="B50:B51"/>
    <mergeCell ref="C50:E51"/>
    <mergeCell ref="C52:E52"/>
    <mergeCell ref="C21:E21"/>
    <mergeCell ref="C22:E22"/>
    <mergeCell ref="B24:E24"/>
    <mergeCell ref="B25:E25"/>
    <mergeCell ref="E27:E30"/>
    <mergeCell ref="B31:E31"/>
    <mergeCell ref="B33:E33"/>
    <mergeCell ref="C34:E34"/>
    <mergeCell ref="C35:E35"/>
    <mergeCell ref="C36:E36"/>
    <mergeCell ref="C20:E20"/>
    <mergeCell ref="A1:B1"/>
    <mergeCell ref="C5:E5"/>
    <mergeCell ref="C11:E11"/>
    <mergeCell ref="B17:E17"/>
    <mergeCell ref="C18:E18"/>
    <mergeCell ref="C19:E19"/>
    <mergeCell ref="C8:E8"/>
    <mergeCell ref="B9:E9"/>
    <mergeCell ref="B12:E12"/>
    <mergeCell ref="C14:E14"/>
  </mergeCells>
  <pageMargins left="0" right="0" top="0.42499999999999999" bottom="0.75" header="0.10625" footer="0.3"/>
  <pageSetup paperSize="5" scale="80" orientation="landscape" horizontalDpi="300" verticalDpi="300" r:id="rId1"/>
  <rowBreaks count="2" manualBreakCount="2">
    <brk id="36" max="16383" man="1"/>
    <brk id="58"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view="pageBreakPreview" zoomScale="90" zoomScaleNormal="100" zoomScaleSheetLayoutView="90" zoomScalePageLayoutView="50" workbookViewId="0">
      <selection activeCell="C31" sqref="C31"/>
    </sheetView>
  </sheetViews>
  <sheetFormatPr defaultRowHeight="14.4"/>
  <cols>
    <col min="1" max="1" width="6.44140625" bestFit="1" customWidth="1"/>
    <col min="2" max="2" width="46" bestFit="1" customWidth="1"/>
    <col min="3" max="3" width="19.5546875" customWidth="1"/>
    <col min="4" max="4" width="18.109375" customWidth="1"/>
    <col min="5" max="5" width="18.6640625" customWidth="1"/>
    <col min="6" max="6" width="11.44140625" bestFit="1" customWidth="1"/>
    <col min="7" max="7" width="9.109375" customWidth="1"/>
    <col min="8" max="8" width="10" bestFit="1" customWidth="1"/>
    <col min="9" max="9" width="8.44140625" bestFit="1" customWidth="1"/>
    <col min="10" max="10" width="9.109375" bestFit="1" customWidth="1"/>
    <col min="11" max="11" width="8.44140625" bestFit="1" customWidth="1"/>
    <col min="12" max="12" width="7.109375" bestFit="1" customWidth="1"/>
    <col min="13" max="14" width="6.88671875" bestFit="1" customWidth="1"/>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16.5" customHeight="1">
      <c r="A3" s="407" t="s">
        <v>1</v>
      </c>
      <c r="B3" s="2" t="s">
        <v>2</v>
      </c>
      <c r="C3" s="807" t="s">
        <v>385</v>
      </c>
      <c r="D3" s="807"/>
      <c r="E3" s="807"/>
      <c r="F3" s="5"/>
      <c r="G3" s="5"/>
      <c r="H3" s="5"/>
      <c r="I3" s="5"/>
      <c r="J3" s="5"/>
      <c r="K3" s="5"/>
      <c r="L3" s="5"/>
      <c r="M3" s="5"/>
      <c r="N3" s="5"/>
    </row>
    <row r="4" spans="1:14">
      <c r="A4" s="5"/>
      <c r="B4" s="5"/>
      <c r="C4" s="5"/>
      <c r="D4" s="70"/>
      <c r="E4" s="5"/>
      <c r="F4" s="5"/>
      <c r="G4" s="5"/>
      <c r="H4" s="5"/>
      <c r="I4" s="5"/>
      <c r="J4" s="5"/>
      <c r="K4" s="5"/>
      <c r="L4" s="5"/>
      <c r="M4" s="5"/>
      <c r="N4" s="5"/>
    </row>
    <row r="5" spans="1:14">
      <c r="A5" s="19">
        <v>1</v>
      </c>
      <c r="B5" s="2" t="s">
        <v>3</v>
      </c>
      <c r="C5" s="805" t="s">
        <v>121</v>
      </c>
      <c r="D5" s="805"/>
      <c r="E5" s="805"/>
      <c r="F5" s="5"/>
      <c r="G5" s="5"/>
      <c r="H5" s="5"/>
      <c r="I5" s="5"/>
      <c r="J5" s="5"/>
      <c r="K5" s="5"/>
      <c r="L5" s="5"/>
      <c r="M5" s="5"/>
      <c r="N5" s="5"/>
    </row>
    <row r="6" spans="1:14">
      <c r="A6" s="398"/>
      <c r="B6" s="810" t="s">
        <v>5</v>
      </c>
      <c r="C6" s="810"/>
      <c r="D6" s="810"/>
      <c r="E6" s="810"/>
      <c r="F6" s="5"/>
      <c r="G6" s="5"/>
      <c r="H6" s="5"/>
      <c r="I6" s="5"/>
      <c r="J6" s="5"/>
      <c r="K6" s="5"/>
      <c r="L6" s="5"/>
      <c r="M6" s="5"/>
      <c r="N6" s="5"/>
    </row>
    <row r="7" spans="1:14">
      <c r="A7" s="398"/>
      <c r="B7" s="6"/>
      <c r="C7" s="5"/>
      <c r="D7" s="70"/>
      <c r="E7" s="5"/>
      <c r="F7" s="5"/>
      <c r="G7" s="5"/>
      <c r="H7" s="5"/>
      <c r="I7" s="5"/>
      <c r="J7" s="5"/>
      <c r="K7" s="5"/>
      <c r="L7" s="5"/>
      <c r="M7" s="5"/>
      <c r="N7" s="5"/>
    </row>
    <row r="8" spans="1:14">
      <c r="A8" s="398">
        <v>2</v>
      </c>
      <c r="B8" s="2" t="s">
        <v>6</v>
      </c>
      <c r="C8" s="807" t="s">
        <v>386</v>
      </c>
      <c r="D8" s="807"/>
      <c r="E8" s="807"/>
      <c r="F8" s="5"/>
      <c r="G8" s="5"/>
      <c r="H8" s="5"/>
      <c r="I8" s="5"/>
      <c r="J8" s="5"/>
      <c r="K8" s="5"/>
      <c r="L8" s="5"/>
      <c r="M8" s="5"/>
      <c r="N8" s="5"/>
    </row>
    <row r="9" spans="1:14">
      <c r="A9" s="398"/>
      <c r="B9" s="810" t="s">
        <v>5</v>
      </c>
      <c r="C9" s="810"/>
      <c r="D9" s="810"/>
      <c r="E9" s="810"/>
      <c r="F9" s="5"/>
      <c r="G9" s="5"/>
      <c r="H9" s="5"/>
      <c r="I9" s="5"/>
      <c r="J9" s="5"/>
      <c r="K9" s="5"/>
      <c r="L9" s="5"/>
      <c r="M9" s="5"/>
      <c r="N9" s="5"/>
    </row>
    <row r="10" spans="1:14">
      <c r="A10" s="398"/>
      <c r="B10" s="6"/>
      <c r="C10" s="5"/>
      <c r="D10" s="70"/>
      <c r="E10" s="5"/>
      <c r="F10" s="5"/>
      <c r="G10" s="5"/>
      <c r="H10" s="5"/>
      <c r="I10" s="5"/>
      <c r="J10" s="5"/>
      <c r="K10" s="5"/>
      <c r="L10" s="5"/>
      <c r="M10" s="5"/>
      <c r="N10" s="5"/>
    </row>
    <row r="11" spans="1:14" ht="27" customHeight="1">
      <c r="A11" s="398">
        <v>3</v>
      </c>
      <c r="B11" s="2" t="s">
        <v>7</v>
      </c>
      <c r="C11" s="805" t="s">
        <v>332</v>
      </c>
      <c r="D11" s="805"/>
      <c r="E11" s="805"/>
      <c r="F11" s="5"/>
      <c r="G11" s="5"/>
      <c r="H11" s="5"/>
      <c r="I11" s="5"/>
      <c r="J11" s="5"/>
      <c r="K11" s="5"/>
      <c r="L11" s="5"/>
      <c r="M11" s="5"/>
      <c r="N11" s="5"/>
    </row>
    <row r="12" spans="1:14">
      <c r="A12" s="398"/>
      <c r="B12" s="810" t="s">
        <v>5</v>
      </c>
      <c r="C12" s="810"/>
      <c r="D12" s="810"/>
      <c r="E12" s="810"/>
      <c r="F12" s="5"/>
      <c r="G12" s="5"/>
      <c r="H12" s="5"/>
      <c r="I12" s="5"/>
      <c r="J12" s="5"/>
      <c r="K12" s="5"/>
      <c r="L12" s="5"/>
      <c r="M12" s="5"/>
      <c r="N12" s="5"/>
    </row>
    <row r="13" spans="1:14">
      <c r="A13" s="398"/>
      <c r="B13" s="6"/>
      <c r="C13" s="5"/>
      <c r="D13" s="70"/>
      <c r="E13" s="5"/>
      <c r="F13" s="5"/>
      <c r="G13" s="5"/>
      <c r="H13" s="5"/>
      <c r="I13" s="5"/>
      <c r="J13" s="5"/>
      <c r="K13" s="5"/>
      <c r="L13" s="5"/>
      <c r="M13" s="5"/>
      <c r="N13" s="5"/>
    </row>
    <row r="14" spans="1:14">
      <c r="A14" s="398">
        <v>4</v>
      </c>
      <c r="B14" s="2" t="s">
        <v>9</v>
      </c>
      <c r="C14" s="807" t="s">
        <v>387</v>
      </c>
      <c r="D14" s="807"/>
      <c r="E14" s="807"/>
      <c r="F14" s="5"/>
      <c r="G14" s="5"/>
      <c r="H14" s="5"/>
      <c r="I14" s="5"/>
      <c r="J14" s="5"/>
      <c r="K14" s="5"/>
      <c r="L14" s="5"/>
      <c r="M14" s="5"/>
      <c r="N14" s="5"/>
    </row>
    <row r="15" spans="1:14">
      <c r="A15" s="398"/>
      <c r="B15" s="810" t="s">
        <v>10</v>
      </c>
      <c r="C15" s="810"/>
      <c r="D15" s="810"/>
      <c r="E15" s="810"/>
      <c r="F15" s="5"/>
      <c r="G15" s="5"/>
      <c r="H15" s="5"/>
      <c r="I15" s="5"/>
      <c r="J15" s="5"/>
      <c r="K15" s="5"/>
      <c r="L15" s="5"/>
      <c r="M15" s="5"/>
      <c r="N15" s="5"/>
    </row>
    <row r="16" spans="1:14">
      <c r="A16" s="398"/>
      <c r="B16" s="5"/>
      <c r="C16" s="5"/>
      <c r="D16" s="70"/>
      <c r="E16" s="5"/>
      <c r="F16" s="5"/>
      <c r="G16" s="5"/>
      <c r="H16" s="5"/>
      <c r="I16" s="5"/>
      <c r="J16" s="5"/>
      <c r="K16" s="5"/>
      <c r="L16" s="5"/>
      <c r="M16" s="5"/>
      <c r="N16" s="5"/>
    </row>
    <row r="17" spans="1:14" ht="30.75" customHeight="1">
      <c r="A17" s="398">
        <v>5</v>
      </c>
      <c r="B17" s="767" t="s">
        <v>308</v>
      </c>
      <c r="C17" s="800"/>
      <c r="D17" s="800"/>
      <c r="E17" s="800"/>
      <c r="F17" s="6"/>
      <c r="G17" s="6"/>
      <c r="H17" s="6"/>
      <c r="I17" s="6"/>
      <c r="J17" s="8"/>
      <c r="K17" s="8"/>
      <c r="L17" s="8"/>
      <c r="M17" s="8"/>
      <c r="N17" s="8"/>
    </row>
    <row r="18" spans="1:14">
      <c r="A18" s="398"/>
      <c r="B18" s="394" t="s">
        <v>12</v>
      </c>
      <c r="C18" s="835">
        <v>0.125</v>
      </c>
      <c r="D18" s="835"/>
      <c r="E18" s="835"/>
      <c r="F18" s="406"/>
      <c r="G18" s="8"/>
      <c r="H18" s="8"/>
      <c r="I18" s="8"/>
      <c r="J18" s="8"/>
      <c r="K18" s="8"/>
      <c r="L18" s="8"/>
      <c r="M18" s="8"/>
      <c r="N18" s="8"/>
    </row>
    <row r="19" spans="1:14" ht="26.4">
      <c r="A19" s="398"/>
      <c r="B19" s="394" t="s">
        <v>307</v>
      </c>
      <c r="C19" s="1025">
        <v>7.4300000000000005E-2</v>
      </c>
      <c r="D19" s="924"/>
      <c r="E19" s="971"/>
      <c r="F19" s="406"/>
      <c r="G19" s="8"/>
      <c r="H19" s="5"/>
      <c r="I19" s="8"/>
      <c r="J19" s="8"/>
      <c r="K19" s="8"/>
      <c r="L19" s="8"/>
      <c r="M19" s="8"/>
      <c r="N19" s="8"/>
    </row>
    <row r="20" spans="1:14" ht="15" customHeight="1">
      <c r="A20" s="398"/>
      <c r="B20" s="394" t="s">
        <v>116</v>
      </c>
      <c r="C20" s="1025">
        <v>7.4300000000000005E-2</v>
      </c>
      <c r="D20" s="924"/>
      <c r="E20" s="971"/>
      <c r="F20" s="406"/>
      <c r="G20" s="739"/>
      <c r="H20" s="8"/>
      <c r="I20" s="8"/>
      <c r="J20" s="8"/>
      <c r="K20" s="8"/>
      <c r="L20" s="8"/>
      <c r="M20" s="8"/>
      <c r="N20" s="8"/>
    </row>
    <row r="21" spans="1:14">
      <c r="A21" s="398"/>
      <c r="B21" s="9" t="s">
        <v>15</v>
      </c>
      <c r="C21" s="833">
        <v>6.0000000000000001E-3</v>
      </c>
      <c r="D21" s="834"/>
      <c r="E21" s="834"/>
      <c r="F21" s="406"/>
      <c r="G21" s="741"/>
      <c r="H21" s="8"/>
      <c r="I21" s="8"/>
      <c r="J21" s="8"/>
      <c r="K21" s="8"/>
      <c r="L21" s="8"/>
      <c r="M21" s="8"/>
      <c r="N21" s="8"/>
    </row>
    <row r="22" spans="1:14">
      <c r="A22" s="398"/>
      <c r="B22" s="388" t="s">
        <v>16</v>
      </c>
      <c r="C22" s="762" t="s">
        <v>89</v>
      </c>
      <c r="D22" s="762"/>
      <c r="E22" s="762"/>
      <c r="F22" s="406"/>
      <c r="G22" s="8"/>
      <c r="H22" s="8"/>
      <c r="I22" s="8"/>
      <c r="J22" s="8"/>
      <c r="K22" s="8"/>
      <c r="L22" s="8"/>
      <c r="M22" s="8"/>
      <c r="N22" s="8"/>
    </row>
    <row r="23" spans="1:14">
      <c r="A23" s="398"/>
      <c r="B23" s="5"/>
      <c r="C23" s="8"/>
      <c r="D23" s="71"/>
      <c r="E23" s="8"/>
      <c r="F23" s="406"/>
      <c r="G23" s="8"/>
      <c r="H23" s="8"/>
      <c r="I23" s="8"/>
      <c r="J23" s="8"/>
      <c r="K23" s="8"/>
      <c r="L23" s="8"/>
      <c r="M23" s="8"/>
      <c r="N23" s="8"/>
    </row>
    <row r="24" spans="1:14">
      <c r="A24" s="398"/>
      <c r="B24" s="406"/>
      <c r="C24" s="406"/>
      <c r="D24" s="72"/>
      <c r="E24" s="406"/>
      <c r="F24" s="406"/>
      <c r="G24" s="8"/>
      <c r="H24" s="8"/>
      <c r="I24" s="8"/>
      <c r="J24" s="8"/>
      <c r="K24" s="8"/>
      <c r="L24" s="8"/>
      <c r="M24" s="8"/>
      <c r="N24" s="8"/>
    </row>
    <row r="25" spans="1:14">
      <c r="A25" s="398">
        <v>6</v>
      </c>
      <c r="B25" s="767" t="s">
        <v>312</v>
      </c>
      <c r="C25" s="767"/>
      <c r="D25" s="767"/>
      <c r="E25" s="767"/>
      <c r="F25" s="6"/>
      <c r="G25" s="6"/>
      <c r="H25" s="8"/>
      <c r="I25" s="6"/>
      <c r="J25" s="6"/>
      <c r="K25" s="5"/>
      <c r="L25" s="5"/>
      <c r="M25" s="5"/>
      <c r="N25" s="5"/>
    </row>
    <row r="26" spans="1:14">
      <c r="A26" s="398"/>
      <c r="B26" s="812" t="s">
        <v>19</v>
      </c>
      <c r="C26" s="813"/>
      <c r="D26" s="813"/>
      <c r="E26" s="842"/>
      <c r="F26" s="406"/>
      <c r="G26" s="5"/>
      <c r="H26" s="5"/>
      <c r="I26" s="5"/>
      <c r="J26" s="5"/>
      <c r="K26" s="5"/>
      <c r="L26" s="5"/>
      <c r="M26" s="5"/>
      <c r="N26" s="5"/>
    </row>
    <row r="27" spans="1:14">
      <c r="A27" s="398"/>
      <c r="B27" s="388" t="s">
        <v>20</v>
      </c>
      <c r="C27" s="393" t="s">
        <v>90</v>
      </c>
      <c r="D27" s="73" t="s">
        <v>21</v>
      </c>
      <c r="E27" s="393" t="s">
        <v>22</v>
      </c>
      <c r="F27" s="406"/>
      <c r="G27" s="5"/>
      <c r="H27" s="5"/>
      <c r="I27" s="5"/>
      <c r="J27" s="5"/>
      <c r="K27" s="5"/>
      <c r="L27" s="5"/>
      <c r="M27" s="5"/>
      <c r="N27" s="5"/>
    </row>
    <row r="28" spans="1:14" ht="15" customHeight="1">
      <c r="A28" s="398"/>
      <c r="B28" s="390" t="s">
        <v>441</v>
      </c>
      <c r="C28" s="144">
        <v>8016.82</v>
      </c>
      <c r="D28" s="414">
        <f>+(125.13*10000000)/100000</f>
        <v>12513</v>
      </c>
      <c r="E28" s="967" t="s">
        <v>91</v>
      </c>
      <c r="F28" s="406"/>
      <c r="G28" s="5"/>
      <c r="H28" s="5"/>
      <c r="I28" s="5"/>
      <c r="J28" s="5"/>
      <c r="K28" s="5"/>
      <c r="L28" s="5"/>
      <c r="M28" s="5"/>
      <c r="N28" s="5"/>
    </row>
    <row r="29" spans="1:14">
      <c r="A29" s="398"/>
      <c r="B29" s="390" t="s">
        <v>24</v>
      </c>
      <c r="C29" s="144">
        <v>741.14</v>
      </c>
      <c r="D29" s="415">
        <v>1087.98</v>
      </c>
      <c r="E29" s="968"/>
      <c r="F29" s="406"/>
      <c r="G29" s="5"/>
      <c r="H29" s="5"/>
      <c r="I29" s="5"/>
      <c r="J29" s="5"/>
      <c r="K29" s="5"/>
      <c r="L29" s="5"/>
      <c r="M29" s="5"/>
      <c r="N29" s="5"/>
    </row>
    <row r="30" spans="1:14">
      <c r="A30" s="398"/>
      <c r="B30" s="390" t="s">
        <v>25</v>
      </c>
      <c r="C30" s="144">
        <v>883.54</v>
      </c>
      <c r="D30" s="415">
        <v>883.54</v>
      </c>
      <c r="E30" s="968"/>
      <c r="F30" s="406"/>
      <c r="G30" s="5"/>
      <c r="H30" s="5"/>
      <c r="I30" s="5"/>
      <c r="J30" s="5"/>
      <c r="K30" s="5"/>
      <c r="L30" s="5"/>
      <c r="M30" s="5"/>
      <c r="N30" s="5"/>
    </row>
    <row r="31" spans="1:14">
      <c r="A31" s="398"/>
      <c r="B31" s="390" t="s">
        <v>26</v>
      </c>
      <c r="C31" s="144">
        <v>766.01</v>
      </c>
      <c r="D31" s="416">
        <v>1854</v>
      </c>
      <c r="E31" s="969"/>
      <c r="F31" s="406"/>
      <c r="G31" s="5"/>
      <c r="H31" s="5"/>
      <c r="I31" s="5"/>
      <c r="J31" s="5"/>
      <c r="K31" s="5"/>
      <c r="L31" s="5"/>
      <c r="M31" s="5"/>
      <c r="N31" s="5"/>
    </row>
    <row r="32" spans="1:14">
      <c r="A32" s="398"/>
      <c r="B32" s="768" t="s">
        <v>122</v>
      </c>
      <c r="C32" s="769"/>
      <c r="D32" s="769"/>
      <c r="E32" s="770"/>
      <c r="F32" s="406"/>
      <c r="G32" s="5"/>
      <c r="H32" s="5"/>
      <c r="I32" s="5"/>
      <c r="J32" s="5"/>
      <c r="K32" s="5"/>
      <c r="L32" s="5"/>
      <c r="M32" s="5"/>
      <c r="N32" s="5"/>
    </row>
    <row r="33" spans="1:14">
      <c r="A33" s="398"/>
      <c r="B33" s="8"/>
      <c r="C33" s="406"/>
      <c r="D33" s="72"/>
      <c r="E33" s="406"/>
      <c r="F33" s="406"/>
      <c r="G33" s="5"/>
      <c r="H33" s="5"/>
      <c r="I33" s="5"/>
      <c r="J33" s="5"/>
      <c r="K33" s="5"/>
      <c r="L33" s="5"/>
      <c r="M33" s="5"/>
      <c r="N33" s="5"/>
    </row>
    <row r="34" spans="1:14">
      <c r="A34" s="398">
        <v>7</v>
      </c>
      <c r="B34" s="767" t="s">
        <v>27</v>
      </c>
      <c r="C34" s="767"/>
      <c r="D34" s="767"/>
      <c r="E34" s="767"/>
      <c r="F34" s="6"/>
      <c r="G34" s="6"/>
      <c r="H34" s="6"/>
      <c r="I34" s="6"/>
      <c r="J34" s="6"/>
      <c r="K34" s="5"/>
      <c r="L34" s="5"/>
      <c r="M34" s="5"/>
      <c r="N34" s="5"/>
    </row>
    <row r="35" spans="1:14">
      <c r="A35" s="398"/>
      <c r="B35" s="388" t="s">
        <v>28</v>
      </c>
      <c r="C35" s="762" t="s">
        <v>29</v>
      </c>
      <c r="D35" s="762"/>
      <c r="E35" s="762"/>
      <c r="F35" s="8"/>
      <c r="G35" s="5"/>
      <c r="H35" s="5"/>
      <c r="I35" s="5"/>
      <c r="J35" s="5"/>
      <c r="K35" s="5"/>
      <c r="L35" s="5"/>
      <c r="M35" s="5"/>
      <c r="N35" s="5"/>
    </row>
    <row r="36" spans="1:14" ht="14.4" customHeight="1">
      <c r="A36" s="398"/>
      <c r="B36" s="388" t="s">
        <v>30</v>
      </c>
      <c r="C36" s="762" t="s">
        <v>29</v>
      </c>
      <c r="D36" s="762"/>
      <c r="E36" s="762"/>
      <c r="F36" s="8"/>
      <c r="G36" s="5"/>
      <c r="H36" s="5"/>
      <c r="I36" s="5"/>
      <c r="J36" s="5"/>
      <c r="K36" s="5"/>
      <c r="L36" s="5"/>
      <c r="M36" s="5"/>
      <c r="N36" s="5"/>
    </row>
    <row r="37" spans="1:14">
      <c r="A37" s="398"/>
      <c r="B37" s="388" t="s">
        <v>31</v>
      </c>
      <c r="C37" s="762" t="s">
        <v>89</v>
      </c>
      <c r="D37" s="762"/>
      <c r="E37" s="762"/>
      <c r="F37" s="8"/>
      <c r="G37" s="5"/>
      <c r="H37" s="5"/>
      <c r="I37" s="5"/>
      <c r="J37" s="5"/>
      <c r="K37" s="5"/>
      <c r="L37" s="5"/>
      <c r="M37" s="5"/>
      <c r="N37" s="5"/>
    </row>
    <row r="38" spans="1:14">
      <c r="A38" s="398"/>
      <c r="B38" s="5"/>
      <c r="C38" s="8"/>
      <c r="D38" s="71"/>
      <c r="E38" s="8"/>
      <c r="F38" s="8"/>
      <c r="G38" s="5"/>
      <c r="H38" s="5"/>
      <c r="I38" s="5"/>
      <c r="J38" s="5"/>
      <c r="K38" s="5"/>
      <c r="L38" s="5"/>
      <c r="M38" s="5"/>
      <c r="N38" s="5"/>
    </row>
    <row r="39" spans="1:14">
      <c r="A39" s="398"/>
      <c r="B39" s="406"/>
      <c r="C39" s="8"/>
      <c r="D39" s="71"/>
      <c r="E39" s="8"/>
      <c r="F39" s="8"/>
      <c r="G39" s="5"/>
      <c r="H39" s="5"/>
      <c r="I39" s="5"/>
      <c r="J39" s="5"/>
      <c r="K39" s="5"/>
      <c r="L39" s="5"/>
      <c r="M39" s="5"/>
      <c r="N39" s="5"/>
    </row>
    <row r="40" spans="1:14">
      <c r="A40" s="398">
        <v>8</v>
      </c>
      <c r="B40" s="767" t="s">
        <v>310</v>
      </c>
      <c r="C40" s="767"/>
      <c r="D40" s="767"/>
      <c r="E40" s="767"/>
      <c r="F40" s="6"/>
      <c r="G40" s="6"/>
      <c r="H40" s="6"/>
      <c r="I40" s="6"/>
      <c r="J40" s="6"/>
      <c r="K40" s="5"/>
      <c r="L40" s="5"/>
      <c r="M40" s="5"/>
      <c r="N40" s="5"/>
    </row>
    <row r="41" spans="1:14" ht="15" customHeight="1">
      <c r="A41" s="398"/>
      <c r="B41" s="388" t="s">
        <v>33</v>
      </c>
      <c r="C41" s="825" t="s">
        <v>123</v>
      </c>
      <c r="D41" s="826"/>
      <c r="E41" s="827"/>
      <c r="F41" s="8"/>
      <c r="G41" s="5"/>
      <c r="H41" s="5"/>
      <c r="I41" s="5"/>
      <c r="J41" s="5"/>
      <c r="K41" s="5"/>
      <c r="L41" s="5"/>
      <c r="M41" s="5"/>
      <c r="N41" s="5"/>
    </row>
    <row r="42" spans="1:14" ht="14.4" customHeight="1">
      <c r="A42" s="398"/>
      <c r="B42" s="388" t="s">
        <v>30</v>
      </c>
      <c r="C42" s="825" t="s">
        <v>123</v>
      </c>
      <c r="D42" s="826"/>
      <c r="E42" s="827"/>
      <c r="F42" s="8"/>
      <c r="G42" s="5"/>
      <c r="H42" s="5"/>
      <c r="I42" s="5"/>
      <c r="J42" s="5"/>
      <c r="K42" s="5"/>
      <c r="L42" s="5"/>
      <c r="M42" s="5"/>
      <c r="N42" s="5"/>
    </row>
    <row r="43" spans="1:14">
      <c r="A43" s="398"/>
      <c r="B43" s="388" t="s">
        <v>31</v>
      </c>
      <c r="C43" s="762" t="s">
        <v>89</v>
      </c>
      <c r="D43" s="762"/>
      <c r="E43" s="762"/>
      <c r="F43" s="8"/>
      <c r="G43" s="5"/>
      <c r="H43" s="5"/>
      <c r="I43" s="5"/>
      <c r="J43" s="5"/>
      <c r="K43" s="5"/>
      <c r="L43" s="5"/>
      <c r="M43" s="5"/>
      <c r="N43" s="5"/>
    </row>
    <row r="44" spans="1:14">
      <c r="A44" s="398"/>
      <c r="B44" s="768" t="s">
        <v>131</v>
      </c>
      <c r="C44" s="769"/>
      <c r="D44" s="769"/>
      <c r="E44" s="770"/>
      <c r="F44" s="8"/>
      <c r="G44" s="5"/>
      <c r="H44" s="5"/>
      <c r="I44" s="5"/>
      <c r="J44" s="5"/>
      <c r="K44" s="5"/>
      <c r="L44" s="5"/>
      <c r="M44" s="5"/>
      <c r="N44" s="5"/>
    </row>
    <row r="45" spans="1:14">
      <c r="A45" s="407"/>
      <c r="B45" s="5"/>
      <c r="C45" s="5"/>
      <c r="D45" s="75"/>
      <c r="E45" s="8"/>
      <c r="F45" s="5"/>
      <c r="G45" s="5"/>
      <c r="H45" s="5"/>
      <c r="I45" s="5"/>
      <c r="J45" s="5"/>
      <c r="K45" s="5"/>
      <c r="L45" s="5"/>
      <c r="M45" s="5"/>
      <c r="N45" s="5"/>
    </row>
    <row r="46" spans="1:14">
      <c r="A46" s="11">
        <v>9</v>
      </c>
      <c r="B46" s="766" t="s">
        <v>311</v>
      </c>
      <c r="C46" s="767"/>
      <c r="D46" s="767"/>
      <c r="E46" s="767"/>
      <c r="F46" s="12"/>
      <c r="G46" s="6"/>
      <c r="H46" s="6"/>
      <c r="I46" s="6"/>
      <c r="J46" s="5"/>
      <c r="K46" s="5"/>
      <c r="L46" s="5"/>
      <c r="M46" s="5"/>
      <c r="N46" s="5"/>
    </row>
    <row r="47" spans="1:14" ht="52.8">
      <c r="A47" s="11"/>
      <c r="B47" s="392" t="s">
        <v>36</v>
      </c>
      <c r="C47" s="402" t="s">
        <v>37</v>
      </c>
      <c r="D47" s="405" t="s">
        <v>38</v>
      </c>
      <c r="E47" s="402" t="s">
        <v>92</v>
      </c>
      <c r="F47" s="5"/>
      <c r="G47" s="5"/>
      <c r="H47" s="5"/>
      <c r="I47" s="5"/>
      <c r="J47" s="5"/>
      <c r="K47" s="5"/>
      <c r="L47" s="5"/>
      <c r="M47" s="5"/>
      <c r="N47" s="5"/>
    </row>
    <row r="48" spans="1:14" ht="26.4">
      <c r="A48" s="13"/>
      <c r="B48" s="399" t="s">
        <v>388</v>
      </c>
      <c r="C48" s="399" t="s">
        <v>388</v>
      </c>
      <c r="D48" s="110" t="s">
        <v>88</v>
      </c>
      <c r="E48" s="403" t="s">
        <v>88</v>
      </c>
      <c r="F48" s="5"/>
      <c r="G48" s="5"/>
      <c r="H48" s="5"/>
      <c r="I48" s="5"/>
      <c r="J48" s="5"/>
      <c r="K48" s="5"/>
      <c r="L48" s="5"/>
      <c r="M48" s="5"/>
      <c r="N48" s="5"/>
    </row>
    <row r="49" spans="1:14">
      <c r="A49" s="15"/>
      <c r="B49" s="37"/>
      <c r="C49" s="396"/>
      <c r="D49" s="75"/>
      <c r="E49" s="396"/>
      <c r="F49" s="406"/>
      <c r="G49" s="406"/>
      <c r="H49" s="406"/>
      <c r="I49" s="406"/>
      <c r="J49" s="5"/>
      <c r="K49" s="5"/>
      <c r="L49" s="5"/>
      <c r="M49" s="5"/>
      <c r="N49" s="5"/>
    </row>
    <row r="50" spans="1:14">
      <c r="A50" s="11">
        <v>10</v>
      </c>
      <c r="B50" s="766" t="s">
        <v>311</v>
      </c>
      <c r="C50" s="767"/>
      <c r="D50" s="767"/>
      <c r="E50" s="767"/>
      <c r="F50" s="406"/>
      <c r="G50" s="406"/>
      <c r="H50" s="406"/>
      <c r="I50" s="5"/>
      <c r="J50" s="5"/>
      <c r="K50" s="5"/>
      <c r="L50" s="5"/>
      <c r="M50" s="5"/>
      <c r="N50" s="5"/>
    </row>
    <row r="51" spans="1:14" ht="21.75" customHeight="1">
      <c r="A51" s="13"/>
      <c r="B51" s="1030" t="s">
        <v>41</v>
      </c>
      <c r="C51" s="1032" t="s">
        <v>388</v>
      </c>
      <c r="D51" s="1033"/>
      <c r="E51" s="1034"/>
      <c r="F51" s="5"/>
      <c r="G51" s="5"/>
      <c r="H51" s="5"/>
      <c r="I51" s="5"/>
      <c r="J51" s="5"/>
      <c r="K51" s="1"/>
      <c r="L51" s="5"/>
      <c r="M51" s="5"/>
      <c r="N51" s="5"/>
    </row>
    <row r="52" spans="1:14" ht="26.4" customHeight="1">
      <c r="A52" s="13"/>
      <c r="B52" s="1031"/>
      <c r="C52" s="1035"/>
      <c r="D52" s="1036"/>
      <c r="E52" s="1037"/>
      <c r="F52" s="5"/>
      <c r="G52" s="5"/>
      <c r="H52" s="5"/>
      <c r="I52" s="5"/>
      <c r="J52" s="5"/>
      <c r="K52" s="1"/>
      <c r="L52" s="5"/>
      <c r="M52" s="5"/>
      <c r="N52" s="5"/>
    </row>
    <row r="53" spans="1:14">
      <c r="A53" s="11"/>
      <c r="B53" s="16" t="s">
        <v>42</v>
      </c>
      <c r="C53" s="764" t="s">
        <v>88</v>
      </c>
      <c r="D53" s="764"/>
      <c r="E53" s="764"/>
      <c r="F53" s="5"/>
      <c r="G53" s="5"/>
      <c r="H53" s="5"/>
      <c r="I53" s="5"/>
      <c r="J53" s="5"/>
      <c r="K53" s="5"/>
      <c r="L53" s="5"/>
      <c r="M53" s="5"/>
      <c r="N53" s="5"/>
    </row>
    <row r="54" spans="1:14">
      <c r="A54" s="13"/>
      <c r="B54" s="16" t="s">
        <v>43</v>
      </c>
      <c r="C54" s="875" t="s">
        <v>44</v>
      </c>
      <c r="D54" s="876"/>
      <c r="E54" s="877"/>
      <c r="F54" s="5"/>
      <c r="G54" s="5"/>
      <c r="H54" s="5"/>
      <c r="I54" s="5"/>
      <c r="J54" s="5"/>
      <c r="K54" s="17"/>
      <c r="L54" s="5"/>
      <c r="M54" s="5"/>
      <c r="N54" s="5"/>
    </row>
    <row r="55" spans="1:14">
      <c r="A55" s="18" t="s">
        <v>45</v>
      </c>
      <c r="B55" s="858" t="s">
        <v>46</v>
      </c>
      <c r="C55" s="858"/>
      <c r="D55" s="858"/>
      <c r="E55" s="858"/>
      <c r="F55" s="38"/>
      <c r="G55" s="38"/>
      <c r="H55" s="38"/>
      <c r="I55" s="38"/>
      <c r="J55" s="38"/>
      <c r="K55" s="38"/>
      <c r="L55" s="38"/>
      <c r="M55" s="38"/>
      <c r="N55" s="38"/>
    </row>
    <row r="56" spans="1:14">
      <c r="A56" s="23"/>
      <c r="B56" s="24"/>
      <c r="C56" s="25"/>
      <c r="D56" s="76"/>
      <c r="E56" s="25"/>
      <c r="F56" s="25"/>
      <c r="G56" s="5"/>
      <c r="H56" s="5"/>
      <c r="I56" s="5"/>
      <c r="J56" s="5"/>
      <c r="K56" s="5"/>
      <c r="L56" s="5"/>
      <c r="M56" s="5"/>
      <c r="N56" s="5"/>
    </row>
    <row r="57" spans="1:14">
      <c r="A57" s="398">
        <v>11</v>
      </c>
      <c r="B57" s="2" t="s">
        <v>47</v>
      </c>
      <c r="C57" s="953" t="s">
        <v>134</v>
      </c>
      <c r="D57" s="953"/>
      <c r="E57" s="953"/>
      <c r="F57" s="6"/>
      <c r="G57" s="6"/>
      <c r="H57" s="26"/>
      <c r="I57" s="6"/>
      <c r="J57" s="6"/>
      <c r="K57" s="5"/>
      <c r="L57" s="5"/>
      <c r="M57" s="5"/>
      <c r="N57" s="5"/>
    </row>
    <row r="58" spans="1:14">
      <c r="A58" s="398"/>
      <c r="B58" s="406"/>
      <c r="C58" s="406"/>
      <c r="D58" s="72"/>
      <c r="E58" s="406"/>
      <c r="F58" s="406"/>
      <c r="G58" s="406"/>
      <c r="H58" s="27"/>
      <c r="I58" s="27"/>
      <c r="J58" s="406"/>
      <c r="K58" s="5"/>
      <c r="L58" s="5"/>
      <c r="M58" s="5"/>
      <c r="N58" s="5"/>
    </row>
    <row r="59" spans="1:14">
      <c r="A59" s="398">
        <v>12</v>
      </c>
      <c r="B59" s="6" t="s">
        <v>48</v>
      </c>
      <c r="C59" s="6"/>
      <c r="D59" s="77"/>
      <c r="E59" s="26"/>
      <c r="F59" s="26"/>
      <c r="G59" s="6"/>
      <c r="H59" s="6"/>
      <c r="I59" s="6"/>
      <c r="J59" s="6"/>
      <c r="K59" s="6"/>
      <c r="L59" s="6"/>
      <c r="M59" s="6"/>
      <c r="N59" s="6"/>
    </row>
    <row r="60" spans="1:14">
      <c r="A60" s="398"/>
      <c r="B60" s="6"/>
      <c r="C60" s="6"/>
      <c r="D60" s="77"/>
      <c r="E60" s="26"/>
      <c r="F60" s="26"/>
      <c r="G60" s="26"/>
      <c r="H60" s="6"/>
      <c r="I60" s="6"/>
      <c r="J60" s="6"/>
      <c r="K60" s="6"/>
      <c r="L60" s="6"/>
      <c r="M60" s="6"/>
      <c r="N60" s="6"/>
    </row>
    <row r="61" spans="1:14">
      <c r="A61" s="398"/>
      <c r="B61" s="388" t="s">
        <v>49</v>
      </c>
      <c r="C61" s="762" t="s">
        <v>389</v>
      </c>
      <c r="D61" s="762"/>
      <c r="E61" s="762"/>
      <c r="F61" s="27"/>
      <c r="G61" s="27"/>
      <c r="H61" s="406"/>
      <c r="I61" s="406"/>
      <c r="J61" s="406"/>
      <c r="K61" s="406"/>
      <c r="L61" s="406"/>
      <c r="M61" s="406"/>
      <c r="N61" s="406"/>
    </row>
    <row r="62" spans="1:14">
      <c r="A62" s="398"/>
      <c r="B62" s="406"/>
      <c r="C62" s="406"/>
      <c r="D62" s="115"/>
      <c r="E62" s="55"/>
      <c r="F62" s="406"/>
      <c r="G62" s="406"/>
      <c r="H62" s="55"/>
      <c r="I62" s="406"/>
      <c r="J62" s="55"/>
      <c r="K62" s="406"/>
      <c r="L62" s="406"/>
      <c r="M62" s="406"/>
      <c r="N62" s="406"/>
    </row>
    <row r="63" spans="1:14">
      <c r="A63" s="398"/>
      <c r="B63" s="767" t="s">
        <v>50</v>
      </c>
      <c r="C63" s="800" t="s">
        <v>390</v>
      </c>
      <c r="D63" s="908" t="s">
        <v>100</v>
      </c>
      <c r="E63" s="802" t="s">
        <v>96</v>
      </c>
      <c r="F63" s="790" t="s">
        <v>117</v>
      </c>
      <c r="G63" s="791"/>
      <c r="H63" s="792"/>
      <c r="I63" s="771" t="s">
        <v>52</v>
      </c>
      <c r="J63" s="771"/>
      <c r="K63" s="771"/>
      <c r="L63" s="771" t="s">
        <v>53</v>
      </c>
      <c r="M63" s="771"/>
      <c r="N63" s="771"/>
    </row>
    <row r="64" spans="1:14" ht="52.8">
      <c r="A64" s="407"/>
      <c r="B64" s="767"/>
      <c r="C64" s="801"/>
      <c r="D64" s="909"/>
      <c r="E64" s="803"/>
      <c r="F64" s="388" t="s">
        <v>54</v>
      </c>
      <c r="G64" s="388" t="s">
        <v>55</v>
      </c>
      <c r="H64" s="388" t="s">
        <v>56</v>
      </c>
      <c r="I64" s="388" t="s">
        <v>57</v>
      </c>
      <c r="J64" s="388" t="s">
        <v>55</v>
      </c>
      <c r="K64" s="388" t="s">
        <v>56</v>
      </c>
      <c r="L64" s="388" t="s">
        <v>57</v>
      </c>
      <c r="M64" s="388" t="s">
        <v>55</v>
      </c>
      <c r="N64" s="388" t="s">
        <v>56</v>
      </c>
    </row>
    <row r="65" spans="1:14">
      <c r="A65" s="407"/>
      <c r="B65" s="388" t="s">
        <v>58</v>
      </c>
      <c r="C65" s="130">
        <v>174.8</v>
      </c>
      <c r="D65" s="397">
        <v>167.5</v>
      </c>
      <c r="E65" s="397" t="s">
        <v>381</v>
      </c>
      <c r="F65" s="397">
        <v>173</v>
      </c>
      <c r="G65" s="397">
        <v>197</v>
      </c>
      <c r="H65" s="397">
        <v>126</v>
      </c>
      <c r="I65" s="397">
        <v>472.7</v>
      </c>
      <c r="J65" s="397">
        <v>544.4</v>
      </c>
      <c r="K65" s="397">
        <v>169.4</v>
      </c>
      <c r="L65" s="397" t="s">
        <v>40</v>
      </c>
      <c r="M65" s="397" t="s">
        <v>40</v>
      </c>
      <c r="N65" s="397" t="s">
        <v>40</v>
      </c>
    </row>
    <row r="66" spans="1:14" ht="26.4">
      <c r="A66" s="407"/>
      <c r="B66" s="388" t="s">
        <v>93</v>
      </c>
      <c r="C66" s="130">
        <v>59411.08</v>
      </c>
      <c r="D66" s="136">
        <v>57960.09</v>
      </c>
      <c r="E66" s="397" t="s">
        <v>381</v>
      </c>
      <c r="F66" s="397">
        <v>58991.519999999997</v>
      </c>
      <c r="G66" s="397">
        <v>60498.48</v>
      </c>
      <c r="H66" s="397">
        <v>57158.69</v>
      </c>
      <c r="I66" s="397">
        <v>73651.350000000006</v>
      </c>
      <c r="J66" s="397">
        <v>74245.17</v>
      </c>
      <c r="K66" s="397">
        <v>58793.08</v>
      </c>
      <c r="L66" s="397" t="s">
        <v>40</v>
      </c>
      <c r="M66" s="397" t="s">
        <v>40</v>
      </c>
      <c r="N66" s="397" t="s">
        <v>40</v>
      </c>
    </row>
    <row r="67" spans="1:14">
      <c r="A67" s="407"/>
      <c r="B67" s="388" t="s">
        <v>313</v>
      </c>
      <c r="C67" s="829" t="s">
        <v>76</v>
      </c>
      <c r="D67" s="829"/>
      <c r="E67" s="829"/>
      <c r="F67" s="829"/>
      <c r="G67" s="829"/>
      <c r="H67" s="829"/>
      <c r="I67" s="829"/>
      <c r="J67" s="829"/>
      <c r="K67" s="829"/>
      <c r="L67" s="829"/>
      <c r="M67" s="829"/>
      <c r="N67" s="829"/>
    </row>
    <row r="68" spans="1:14" s="5" customFormat="1" ht="13.2">
      <c r="A68" s="407"/>
      <c r="B68" s="830" t="s">
        <v>442</v>
      </c>
      <c r="C68" s="830"/>
      <c r="D68" s="830"/>
      <c r="E68" s="830"/>
      <c r="F68" s="830"/>
      <c r="G68" s="830"/>
      <c r="H68" s="830"/>
      <c r="I68" s="830"/>
      <c r="J68" s="830"/>
      <c r="K68" s="830"/>
      <c r="L68" s="830"/>
      <c r="M68" s="830"/>
      <c r="N68" s="830"/>
    </row>
    <row r="69" spans="1:14">
      <c r="A69" s="407"/>
      <c r="B69" s="832" t="s">
        <v>17</v>
      </c>
      <c r="C69" s="832"/>
      <c r="D69" s="832"/>
      <c r="E69" s="832"/>
      <c r="F69" s="832"/>
      <c r="G69" s="832"/>
      <c r="H69" s="832"/>
      <c r="I69" s="832"/>
      <c r="J69" s="832"/>
      <c r="K69" s="832"/>
      <c r="L69" s="832"/>
      <c r="M69" s="832"/>
      <c r="N69" s="832"/>
    </row>
    <row r="70" spans="1:14">
      <c r="A70" s="407"/>
      <c r="B70" s="810" t="s">
        <v>60</v>
      </c>
      <c r="C70" s="810"/>
      <c r="D70" s="810"/>
      <c r="E70" s="810"/>
      <c r="F70" s="810"/>
      <c r="G70" s="810"/>
      <c r="H70" s="810"/>
      <c r="I70" s="810"/>
      <c r="J70" s="810"/>
      <c r="K70" s="810"/>
      <c r="L70" s="810"/>
      <c r="M70" s="810"/>
      <c r="N70" s="810"/>
    </row>
    <row r="71" spans="1:14">
      <c r="A71" s="1"/>
      <c r="B71" s="853" t="s">
        <v>61</v>
      </c>
      <c r="C71" s="853"/>
      <c r="D71" s="853"/>
      <c r="E71" s="853"/>
      <c r="F71" s="853"/>
      <c r="G71" s="853"/>
      <c r="H71" s="853"/>
      <c r="I71" s="853"/>
      <c r="J71" s="853"/>
      <c r="K71" s="853"/>
      <c r="L71" s="853"/>
      <c r="M71" s="853"/>
      <c r="N71" s="853"/>
    </row>
    <row r="72" spans="1:14">
      <c r="A72" s="407"/>
      <c r="B72" s="831" t="s">
        <v>110</v>
      </c>
      <c r="C72" s="831"/>
      <c r="D72" s="831"/>
      <c r="E72" s="831"/>
      <c r="F72" s="831"/>
      <c r="G72" s="831"/>
      <c r="H72" s="831"/>
      <c r="I72" s="831"/>
      <c r="J72" s="831"/>
      <c r="K72" s="831"/>
      <c r="L72" s="831"/>
      <c r="M72" s="831"/>
      <c r="N72" s="831"/>
    </row>
    <row r="73" spans="1:14">
      <c r="A73" s="407"/>
      <c r="B73" s="831" t="s">
        <v>62</v>
      </c>
      <c r="C73" s="831"/>
      <c r="D73" s="831"/>
      <c r="E73" s="831"/>
      <c r="F73" s="831"/>
      <c r="G73" s="831"/>
      <c r="H73" s="831"/>
      <c r="I73" s="831"/>
      <c r="J73" s="831"/>
      <c r="K73" s="831"/>
      <c r="L73" s="831"/>
      <c r="M73" s="831"/>
      <c r="N73" s="831"/>
    </row>
    <row r="74" spans="1:14">
      <c r="A74" s="407"/>
      <c r="B74" s="35"/>
      <c r="C74" s="35"/>
      <c r="D74" s="145"/>
      <c r="E74" s="35"/>
      <c r="F74" s="35"/>
      <c r="G74" s="8"/>
      <c r="H74" s="8"/>
      <c r="I74" s="8"/>
      <c r="J74" s="8"/>
      <c r="K74" s="8"/>
      <c r="L74" s="8" t="s">
        <v>119</v>
      </c>
      <c r="M74" s="8"/>
      <c r="N74" s="8"/>
    </row>
    <row r="75" spans="1:14" ht="48" customHeight="1">
      <c r="A75" s="398">
        <v>13</v>
      </c>
      <c r="B75" s="771" t="s">
        <v>63</v>
      </c>
      <c r="C75" s="771"/>
      <c r="D75" s="771"/>
      <c r="E75" s="771"/>
      <c r="F75" s="771"/>
      <c r="G75" s="771"/>
      <c r="H75" s="771"/>
      <c r="I75" s="771"/>
      <c r="J75" s="771"/>
      <c r="K75" s="771"/>
      <c r="L75" s="771"/>
      <c r="M75" s="771"/>
      <c r="N75" s="771"/>
    </row>
    <row r="76" spans="1:14">
      <c r="A76" s="398"/>
      <c r="B76" s="5"/>
      <c r="C76" s="406"/>
      <c r="D76" s="72"/>
      <c r="E76" s="406"/>
      <c r="F76" s="406"/>
      <c r="G76" s="406"/>
      <c r="H76" s="406"/>
      <c r="I76" s="406"/>
      <c r="J76" s="406"/>
      <c r="K76" s="406"/>
      <c r="L76" s="406"/>
      <c r="M76" s="406"/>
      <c r="N76" s="406"/>
    </row>
    <row r="77" spans="1:14" ht="39.6">
      <c r="A77" s="407"/>
      <c r="B77" s="391" t="s">
        <v>64</v>
      </c>
      <c r="C77" s="393" t="s">
        <v>65</v>
      </c>
      <c r="D77" s="73" t="s">
        <v>342</v>
      </c>
      <c r="E77" s="393" t="s">
        <v>94</v>
      </c>
      <c r="F77" s="393" t="s">
        <v>67</v>
      </c>
      <c r="G77" s="393" t="s">
        <v>81</v>
      </c>
      <c r="H77" s="8"/>
      <c r="I77" s="8"/>
      <c r="J77" s="8"/>
      <c r="K77" s="8"/>
      <c r="L77" s="8"/>
      <c r="M77" s="8"/>
      <c r="N77" s="8"/>
    </row>
    <row r="78" spans="1:14" ht="25.5" customHeight="1">
      <c r="A78" s="407"/>
      <c r="B78" s="828" t="s">
        <v>440</v>
      </c>
      <c r="C78" s="91" t="s">
        <v>391</v>
      </c>
      <c r="D78" s="397">
        <v>4.07</v>
      </c>
      <c r="E78" s="31">
        <v>8.39</v>
      </c>
      <c r="F78" s="409">
        <v>12.31</v>
      </c>
      <c r="G78" s="958" t="s">
        <v>95</v>
      </c>
      <c r="H78" s="32"/>
      <c r="I78" s="32"/>
      <c r="J78" s="32"/>
      <c r="K78" s="32"/>
      <c r="L78" s="32"/>
      <c r="M78" s="32"/>
      <c r="N78" s="32"/>
    </row>
    <row r="79" spans="1:14">
      <c r="A79" s="407"/>
      <c r="B79" s="956"/>
      <c r="C79" s="91" t="s">
        <v>229</v>
      </c>
      <c r="D79" s="397" t="s">
        <v>304</v>
      </c>
      <c r="E79" s="397" t="s">
        <v>304</v>
      </c>
      <c r="F79" s="397" t="s">
        <v>304</v>
      </c>
      <c r="G79" s="959"/>
      <c r="H79" s="32"/>
      <c r="I79" s="32"/>
      <c r="J79" s="32"/>
      <c r="K79" s="32"/>
      <c r="L79" s="32"/>
      <c r="M79" s="32"/>
      <c r="N79" s="32"/>
    </row>
    <row r="80" spans="1:14">
      <c r="A80" s="407"/>
      <c r="B80" s="957"/>
      <c r="C80" s="91" t="s">
        <v>70</v>
      </c>
      <c r="D80" s="397">
        <v>0</v>
      </c>
      <c r="E80" s="397">
        <v>0</v>
      </c>
      <c r="F80" s="397">
        <v>0</v>
      </c>
      <c r="G80" s="959"/>
      <c r="H80" s="32"/>
      <c r="I80" s="32"/>
      <c r="J80" s="32"/>
      <c r="K80" s="32"/>
      <c r="L80" s="32"/>
      <c r="M80" s="32"/>
      <c r="N80" s="32"/>
    </row>
    <row r="81" spans="1:14">
      <c r="A81" s="407"/>
      <c r="B81" s="828" t="s">
        <v>71</v>
      </c>
      <c r="C81" s="91" t="s">
        <v>391</v>
      </c>
      <c r="D81" s="397">
        <v>23.59</v>
      </c>
      <c r="E81" s="33">
        <f>173/8.39</f>
        <v>20.619785458879615</v>
      </c>
      <c r="F81" s="425">
        <f>472.7/12.31</f>
        <v>38.399675060926072</v>
      </c>
      <c r="G81" s="959"/>
      <c r="H81" s="32"/>
      <c r="I81" s="32"/>
      <c r="J81" s="32"/>
      <c r="K81" s="32"/>
      <c r="L81" s="32"/>
      <c r="M81" s="32"/>
      <c r="N81" s="32"/>
    </row>
    <row r="82" spans="1:14">
      <c r="A82" s="407"/>
      <c r="B82" s="956"/>
      <c r="C82" s="91" t="s">
        <v>229</v>
      </c>
      <c r="D82" s="397" t="s">
        <v>304</v>
      </c>
      <c r="E82" s="397" t="s">
        <v>304</v>
      </c>
      <c r="F82" s="397" t="s">
        <v>304</v>
      </c>
      <c r="G82" s="959"/>
      <c r="H82" s="32"/>
      <c r="I82" s="32"/>
      <c r="J82" s="32"/>
      <c r="K82" s="32"/>
      <c r="L82" s="32"/>
      <c r="M82" s="32"/>
      <c r="N82" s="32"/>
    </row>
    <row r="83" spans="1:14">
      <c r="A83" s="407"/>
      <c r="B83" s="957"/>
      <c r="C83" s="91" t="s">
        <v>70</v>
      </c>
      <c r="D83" s="397">
        <v>0</v>
      </c>
      <c r="E83" s="397">
        <v>0</v>
      </c>
      <c r="F83" s="397">
        <v>0</v>
      </c>
      <c r="G83" s="959"/>
      <c r="H83" s="32"/>
      <c r="I83" s="32"/>
      <c r="J83" s="32"/>
      <c r="K83" s="32"/>
      <c r="L83" s="32"/>
      <c r="M83" s="32"/>
      <c r="N83" s="32"/>
    </row>
    <row r="84" spans="1:14">
      <c r="A84" s="407"/>
      <c r="B84" s="828" t="s">
        <v>72</v>
      </c>
      <c r="C84" s="91" t="s">
        <v>391</v>
      </c>
      <c r="D84" s="397">
        <v>60.41</v>
      </c>
      <c r="E84" s="34">
        <f>741.14/1649.56</f>
        <v>0.44929556972768497</v>
      </c>
      <c r="F84" s="426">
        <f>1087.98/2737.54*100</f>
        <v>39.742980924479646</v>
      </c>
      <c r="G84" s="959"/>
      <c r="H84" s="32"/>
      <c r="I84" s="32"/>
      <c r="J84" s="32"/>
      <c r="K84" s="32"/>
      <c r="L84" s="32"/>
      <c r="M84" s="32"/>
      <c r="N84" s="32"/>
    </row>
    <row r="85" spans="1:14">
      <c r="A85" s="407"/>
      <c r="B85" s="956"/>
      <c r="C85" s="91" t="s">
        <v>229</v>
      </c>
      <c r="D85" s="397" t="s">
        <v>304</v>
      </c>
      <c r="E85" s="397" t="s">
        <v>304</v>
      </c>
      <c r="F85" s="397" t="s">
        <v>304</v>
      </c>
      <c r="G85" s="959"/>
      <c r="H85" s="32"/>
      <c r="I85" s="32"/>
      <c r="J85" s="32"/>
      <c r="K85" s="32"/>
      <c r="L85" s="32"/>
      <c r="M85" s="32"/>
      <c r="N85" s="32"/>
    </row>
    <row r="86" spans="1:14">
      <c r="A86" s="407"/>
      <c r="B86" s="957"/>
      <c r="C86" s="91" t="s">
        <v>70</v>
      </c>
      <c r="D86" s="397">
        <v>0</v>
      </c>
      <c r="E86" s="397">
        <v>0</v>
      </c>
      <c r="F86" s="397">
        <v>0</v>
      </c>
      <c r="G86" s="959"/>
      <c r="H86" s="32"/>
      <c r="I86" s="32"/>
      <c r="J86" s="32"/>
      <c r="K86" s="32"/>
      <c r="L86" s="32"/>
      <c r="M86" s="32"/>
      <c r="N86" s="32"/>
    </row>
    <row r="87" spans="1:14">
      <c r="A87" s="407"/>
      <c r="B87" s="972" t="s">
        <v>73</v>
      </c>
      <c r="C87" s="91" t="s">
        <v>391</v>
      </c>
      <c r="D87" s="397">
        <v>13.67</v>
      </c>
      <c r="E87" s="33">
        <f>1649.56/88.35</f>
        <v>18.670741369552914</v>
      </c>
      <c r="F87" s="425">
        <f>2737.54/88.35</f>
        <v>30.98517260894171</v>
      </c>
      <c r="G87" s="959"/>
      <c r="H87" s="32"/>
      <c r="I87" s="32"/>
      <c r="J87" s="32"/>
      <c r="K87" s="32"/>
      <c r="L87" s="32"/>
      <c r="M87" s="32"/>
      <c r="N87" s="32"/>
    </row>
    <row r="88" spans="1:14">
      <c r="A88" s="407"/>
      <c r="B88" s="973"/>
      <c r="C88" s="91" t="s">
        <v>229</v>
      </c>
      <c r="D88" s="397" t="s">
        <v>304</v>
      </c>
      <c r="E88" s="397" t="s">
        <v>304</v>
      </c>
      <c r="F88" s="397" t="s">
        <v>304</v>
      </c>
      <c r="G88" s="959"/>
      <c r="H88" s="32"/>
      <c r="I88" s="32"/>
      <c r="J88" s="32"/>
      <c r="K88" s="32"/>
      <c r="L88" s="32"/>
      <c r="M88" s="32"/>
      <c r="N88" s="32"/>
    </row>
    <row r="89" spans="1:14" ht="15" customHeight="1">
      <c r="A89" s="407"/>
      <c r="B89" s="973"/>
      <c r="C89" s="2" t="s">
        <v>70</v>
      </c>
      <c r="D89" s="397">
        <v>0</v>
      </c>
      <c r="E89" s="397">
        <v>0</v>
      </c>
      <c r="F89" s="397">
        <v>0</v>
      </c>
      <c r="G89" s="974"/>
      <c r="H89" s="32"/>
      <c r="I89" s="32"/>
      <c r="J89" s="32"/>
      <c r="K89" s="32"/>
      <c r="L89" s="32"/>
      <c r="M89" s="32"/>
      <c r="N89" s="32"/>
    </row>
    <row r="90" spans="1:14" ht="15.75" customHeight="1">
      <c r="A90" s="5"/>
      <c r="B90" s="1038" t="s">
        <v>392</v>
      </c>
      <c r="C90" s="1039"/>
      <c r="D90" s="1039"/>
      <c r="E90" s="1039"/>
      <c r="F90" s="1039"/>
      <c r="G90" s="1040"/>
      <c r="H90" s="32"/>
      <c r="I90" s="32"/>
      <c r="J90" s="5"/>
      <c r="K90" s="5"/>
      <c r="L90" s="5"/>
      <c r="M90" s="5"/>
      <c r="N90" s="5"/>
    </row>
    <row r="91" spans="1:14" ht="26.25" customHeight="1">
      <c r="A91" s="398">
        <v>14</v>
      </c>
      <c r="B91" s="1041" t="s">
        <v>231</v>
      </c>
      <c r="C91" s="1042"/>
      <c r="D91" s="1042"/>
      <c r="E91" s="1042"/>
      <c r="F91" s="1042"/>
      <c r="G91" s="1043"/>
      <c r="H91" s="5"/>
      <c r="I91" s="5"/>
      <c r="J91" s="5"/>
      <c r="K91" s="5"/>
      <c r="L91" s="5"/>
      <c r="M91" s="5"/>
      <c r="N91" s="5"/>
    </row>
    <row r="92" spans="1:14">
      <c r="A92" s="396"/>
      <c r="B92" s="36" t="s">
        <v>74</v>
      </c>
      <c r="C92" s="807" t="s">
        <v>40</v>
      </c>
      <c r="D92" s="807"/>
      <c r="E92" s="807"/>
      <c r="F92" s="807"/>
      <c r="G92" s="807"/>
      <c r="H92" s="5"/>
      <c r="I92" s="5"/>
      <c r="J92" s="5"/>
      <c r="K92" s="5"/>
      <c r="L92" s="5"/>
      <c r="M92" s="5"/>
      <c r="N92" s="5"/>
    </row>
    <row r="93" spans="1:14">
      <c r="A93" s="5"/>
      <c r="B93" s="5"/>
      <c r="C93" s="404"/>
      <c r="D93" s="92"/>
      <c r="E93" s="395"/>
      <c r="F93" s="395"/>
      <c r="G93" s="395"/>
      <c r="H93" s="5"/>
      <c r="I93" s="5"/>
      <c r="J93" s="5"/>
      <c r="K93" s="5"/>
      <c r="L93" s="5"/>
      <c r="M93" s="5"/>
      <c r="N93" s="5"/>
    </row>
    <row r="94" spans="1:14">
      <c r="A94" s="5"/>
      <c r="B94" s="5"/>
      <c r="C94" s="5"/>
      <c r="D94" s="92"/>
      <c r="H94" s="5"/>
      <c r="I94" s="5"/>
      <c r="J94" s="5"/>
      <c r="K94" s="5"/>
      <c r="L94" s="5"/>
      <c r="M94" s="5"/>
      <c r="N94" s="5"/>
    </row>
    <row r="95" spans="1:14" ht="15" customHeight="1">
      <c r="A95" s="5"/>
      <c r="B95" s="5"/>
      <c r="C95" s="5"/>
      <c r="D95" s="69"/>
      <c r="H95" s="395"/>
      <c r="I95" s="5"/>
      <c r="J95" s="5"/>
      <c r="K95" s="5"/>
      <c r="L95" s="5"/>
      <c r="M95" s="5"/>
      <c r="N95" s="5"/>
    </row>
    <row r="96" spans="1:14" ht="15" customHeight="1">
      <c r="B96" s="843" t="s">
        <v>393</v>
      </c>
      <c r="C96" s="843"/>
      <c r="D96" s="843"/>
      <c r="E96" s="843"/>
      <c r="F96" s="843"/>
      <c r="G96" s="843"/>
    </row>
    <row r="97" spans="2:7" ht="15" customHeight="1">
      <c r="C97" s="395"/>
    </row>
    <row r="98" spans="2:7" ht="25.5" customHeight="1">
      <c r="B98" s="933" t="s">
        <v>818</v>
      </c>
      <c r="C98" s="933"/>
      <c r="D98" s="933"/>
      <c r="E98" s="933"/>
      <c r="F98" s="933"/>
      <c r="G98" s="933"/>
    </row>
    <row r="99" spans="2:7">
      <c r="C99" s="117"/>
    </row>
    <row r="100" spans="2:7">
      <c r="C100" s="109"/>
      <c r="D100" s="109"/>
    </row>
    <row r="101" spans="2:7">
      <c r="C101" s="109"/>
    </row>
  </sheetData>
  <mergeCells count="63">
    <mergeCell ref="B98:G98"/>
    <mergeCell ref="C92:G92"/>
    <mergeCell ref="B12:E12"/>
    <mergeCell ref="C14:E14"/>
    <mergeCell ref="B15:E15"/>
    <mergeCell ref="C61:E61"/>
    <mergeCell ref="B75:N75"/>
    <mergeCell ref="B90:G90"/>
    <mergeCell ref="B91:G91"/>
    <mergeCell ref="B96:G96"/>
    <mergeCell ref="B70:N70"/>
    <mergeCell ref="B71:N71"/>
    <mergeCell ref="B72:N72"/>
    <mergeCell ref="B73:N73"/>
    <mergeCell ref="B78:B80"/>
    <mergeCell ref="G78:G89"/>
    <mergeCell ref="B81:B83"/>
    <mergeCell ref="B84:B86"/>
    <mergeCell ref="B87:B89"/>
    <mergeCell ref="B69:N69"/>
    <mergeCell ref="B55:E55"/>
    <mergeCell ref="C57:E57"/>
    <mergeCell ref="B63:B64"/>
    <mergeCell ref="C63:C64"/>
    <mergeCell ref="D63:D64"/>
    <mergeCell ref="E63:E64"/>
    <mergeCell ref="F63:H63"/>
    <mergeCell ref="I63:K63"/>
    <mergeCell ref="L63:N63"/>
    <mergeCell ref="C67:N67"/>
    <mergeCell ref="B68:N68"/>
    <mergeCell ref="C54:E54"/>
    <mergeCell ref="B40:E40"/>
    <mergeCell ref="C41:E41"/>
    <mergeCell ref="C42:E42"/>
    <mergeCell ref="C43:E43"/>
    <mergeCell ref="B44:E44"/>
    <mergeCell ref="B46:E46"/>
    <mergeCell ref="B50:E50"/>
    <mergeCell ref="B51:B52"/>
    <mergeCell ref="C51:E52"/>
    <mergeCell ref="C53:E53"/>
    <mergeCell ref="C21:E21"/>
    <mergeCell ref="C22:E22"/>
    <mergeCell ref="B25:E25"/>
    <mergeCell ref="B26:E26"/>
    <mergeCell ref="E28:E31"/>
    <mergeCell ref="B32:E32"/>
    <mergeCell ref="B34:E34"/>
    <mergeCell ref="C35:E35"/>
    <mergeCell ref="C36:E36"/>
    <mergeCell ref="C37:E37"/>
    <mergeCell ref="C20:E20"/>
    <mergeCell ref="A1:B1"/>
    <mergeCell ref="C5:E5"/>
    <mergeCell ref="C11:E11"/>
    <mergeCell ref="B17:E17"/>
    <mergeCell ref="C18:E18"/>
    <mergeCell ref="C19:E19"/>
    <mergeCell ref="C3:E3"/>
    <mergeCell ref="B6:E6"/>
    <mergeCell ref="C8:E8"/>
    <mergeCell ref="B9:E9"/>
  </mergeCells>
  <pageMargins left="0" right="0" top="0.42499999999999999" bottom="0.75" header="0.10625" footer="0.3"/>
  <pageSetup paperSize="5" scale="82" orientation="landscape" horizontalDpi="300" verticalDpi="300" r:id="rId1"/>
  <rowBreaks count="2" manualBreakCount="2">
    <brk id="37" max="16383" man="1"/>
    <brk id="7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view="pageBreakPreview" topLeftCell="A78" zoomScale="90" zoomScaleNormal="55" zoomScaleSheetLayoutView="90" zoomScalePageLayoutView="50" workbookViewId="0">
      <selection activeCell="C22" sqref="C22:E22"/>
    </sheetView>
  </sheetViews>
  <sheetFormatPr defaultColWidth="8.88671875" defaultRowHeight="13.2"/>
  <cols>
    <col min="1" max="1" width="8.88671875" style="5"/>
    <col min="2" max="2" width="35" style="5" customWidth="1"/>
    <col min="3" max="3" width="47.109375" style="5" customWidth="1"/>
    <col min="4" max="4" width="38.6640625" style="5" bestFit="1" customWidth="1"/>
    <col min="5" max="5" width="15" style="5" customWidth="1"/>
    <col min="6" max="6" width="15.5546875" style="5" customWidth="1"/>
    <col min="7" max="7" width="12.6640625" style="5" customWidth="1"/>
    <col min="8" max="8" width="9.44140625" style="5" bestFit="1" customWidth="1"/>
    <col min="9" max="10" width="8.88671875" style="5"/>
    <col min="11" max="11" width="8.44140625" style="5" bestFit="1" customWidth="1"/>
    <col min="12" max="12" width="8.88671875" style="5"/>
    <col min="13" max="13" width="11.33203125" style="5" bestFit="1" customWidth="1"/>
    <col min="14" max="16384" width="8.88671875" style="5"/>
  </cols>
  <sheetData>
    <row r="1" spans="1:5">
      <c r="A1" s="804" t="s">
        <v>0</v>
      </c>
      <c r="B1" s="804"/>
      <c r="D1" s="1"/>
    </row>
    <row r="3" spans="1:5">
      <c r="A3" s="221" t="s">
        <v>1</v>
      </c>
      <c r="B3" s="2" t="s">
        <v>2</v>
      </c>
      <c r="C3" s="933" t="s">
        <v>394</v>
      </c>
      <c r="D3" s="933"/>
      <c r="E3" s="933"/>
    </row>
    <row r="4" spans="1:5">
      <c r="D4" s="222"/>
    </row>
    <row r="5" spans="1:5" ht="12.75" customHeight="1">
      <c r="A5" s="19">
        <v>1</v>
      </c>
      <c r="B5" s="2" t="s">
        <v>3</v>
      </c>
      <c r="C5" s="807" t="s">
        <v>257</v>
      </c>
      <c r="D5" s="807"/>
      <c r="E5" s="807"/>
    </row>
    <row r="6" spans="1:5">
      <c r="A6" s="213"/>
      <c r="B6" s="810" t="s">
        <v>5</v>
      </c>
      <c r="C6" s="810"/>
      <c r="D6" s="810"/>
      <c r="E6" s="810"/>
    </row>
    <row r="7" spans="1:5">
      <c r="A7" s="213"/>
      <c r="B7" s="6"/>
      <c r="D7" s="222"/>
    </row>
    <row r="8" spans="1:5">
      <c r="A8" s="213">
        <v>2</v>
      </c>
      <c r="B8" s="4" t="s">
        <v>6</v>
      </c>
      <c r="C8" s="1030" t="s">
        <v>1280</v>
      </c>
      <c r="D8" s="1030"/>
      <c r="E8" s="1030"/>
    </row>
    <row r="9" spans="1:5">
      <c r="A9" s="213"/>
      <c r="B9" s="810" t="s">
        <v>5</v>
      </c>
      <c r="C9" s="810"/>
      <c r="D9" s="810"/>
      <c r="E9" s="810"/>
    </row>
    <row r="10" spans="1:5">
      <c r="A10" s="213"/>
      <c r="B10" s="6"/>
      <c r="D10" s="222"/>
    </row>
    <row r="11" spans="1:5" ht="26.4">
      <c r="A11" s="213">
        <v>3</v>
      </c>
      <c r="B11" s="4" t="s">
        <v>7</v>
      </c>
      <c r="C11" s="787" t="s">
        <v>332</v>
      </c>
      <c r="D11" s="788"/>
      <c r="E11" s="789"/>
    </row>
    <row r="12" spans="1:5">
      <c r="A12" s="213"/>
      <c r="B12" s="810" t="s">
        <v>5</v>
      </c>
      <c r="C12" s="810"/>
      <c r="D12" s="810"/>
      <c r="E12" s="810"/>
    </row>
    <row r="13" spans="1:5">
      <c r="A13" s="213"/>
      <c r="B13" s="6"/>
      <c r="D13" s="222"/>
    </row>
    <row r="14" spans="1:5">
      <c r="A14" s="213">
        <v>4</v>
      </c>
      <c r="B14" s="2" t="s">
        <v>9</v>
      </c>
      <c r="C14" s="762" t="s">
        <v>395</v>
      </c>
      <c r="D14" s="762"/>
      <c r="E14" s="762"/>
    </row>
    <row r="15" spans="1:5" ht="13.5" customHeight="1">
      <c r="A15" s="213"/>
      <c r="B15" s="810" t="s">
        <v>10</v>
      </c>
      <c r="C15" s="810"/>
      <c r="D15" s="810"/>
      <c r="E15" s="810"/>
    </row>
    <row r="16" spans="1:5">
      <c r="A16" s="213"/>
      <c r="D16" s="222"/>
    </row>
    <row r="17" spans="1:14">
      <c r="A17" s="213">
        <v>5</v>
      </c>
      <c r="B17" s="767" t="s">
        <v>308</v>
      </c>
      <c r="C17" s="800"/>
      <c r="D17" s="800"/>
      <c r="E17" s="800"/>
      <c r="F17" s="6"/>
      <c r="G17" s="6"/>
      <c r="H17" s="6"/>
      <c r="I17" s="6"/>
      <c r="J17" s="8"/>
      <c r="K17" s="8"/>
      <c r="L17" s="8"/>
      <c r="M17" s="8"/>
      <c r="N17" s="8"/>
    </row>
    <row r="18" spans="1:14">
      <c r="A18" s="213"/>
      <c r="B18" s="207" t="s">
        <v>12</v>
      </c>
      <c r="C18" s="835">
        <v>0.125</v>
      </c>
      <c r="D18" s="835"/>
      <c r="E18" s="835"/>
      <c r="F18" s="220"/>
      <c r="G18" s="739">
        <v>14668800</v>
      </c>
      <c r="H18" s="8"/>
      <c r="I18" s="8"/>
      <c r="J18" s="8"/>
      <c r="K18" s="8"/>
      <c r="L18" s="8"/>
      <c r="M18" s="8"/>
      <c r="N18" s="8"/>
    </row>
    <row r="19" spans="1:14" ht="39.6">
      <c r="A19" s="213"/>
      <c r="B19" s="207" t="s">
        <v>305</v>
      </c>
      <c r="C19" s="1025">
        <v>5.9799999999999999E-2</v>
      </c>
      <c r="D19" s="924"/>
      <c r="E19" s="971"/>
      <c r="F19" s="220"/>
      <c r="G19" s="8">
        <f>734400+1099200</f>
        <v>1833600</v>
      </c>
      <c r="I19" s="8"/>
      <c r="J19" s="8"/>
      <c r="K19" s="8"/>
      <c r="L19" s="8"/>
      <c r="M19" s="8"/>
      <c r="N19" s="8"/>
    </row>
    <row r="20" spans="1:14">
      <c r="A20" s="213"/>
      <c r="B20" s="207" t="s">
        <v>116</v>
      </c>
      <c r="C20" s="835">
        <v>5.9799999999999999E-2</v>
      </c>
      <c r="D20" s="835"/>
      <c r="E20" s="835"/>
      <c r="F20" s="220"/>
      <c r="G20" s="8">
        <f>G19/G18*100</f>
        <v>12.5</v>
      </c>
      <c r="H20" s="8"/>
      <c r="I20" s="8"/>
      <c r="J20" s="8"/>
      <c r="K20" s="8"/>
      <c r="L20" s="8"/>
      <c r="M20" s="8"/>
      <c r="N20" s="8"/>
    </row>
    <row r="21" spans="1:14">
      <c r="A21" s="213"/>
      <c r="B21" s="9" t="s">
        <v>15</v>
      </c>
      <c r="C21" s="1044">
        <v>1.6400000000000001E-2</v>
      </c>
      <c r="D21" s="1014"/>
      <c r="E21" s="1014"/>
      <c r="F21" s="220"/>
      <c r="G21" s="8"/>
      <c r="H21" s="8"/>
      <c r="I21" s="8"/>
      <c r="J21" s="8"/>
      <c r="K21" s="8"/>
      <c r="L21" s="8"/>
      <c r="M21" s="8"/>
      <c r="N21" s="8"/>
    </row>
    <row r="22" spans="1:14">
      <c r="A22" s="213"/>
      <c r="B22" s="201" t="s">
        <v>16</v>
      </c>
      <c r="C22" s="762" t="s">
        <v>459</v>
      </c>
      <c r="D22" s="762"/>
      <c r="E22" s="762"/>
      <c r="F22" s="220"/>
      <c r="G22" s="8"/>
      <c r="H22" s="8"/>
      <c r="I22" s="8"/>
      <c r="J22" s="8"/>
      <c r="K22" s="8"/>
      <c r="L22" s="8"/>
      <c r="M22" s="8"/>
      <c r="N22" s="8"/>
    </row>
    <row r="23" spans="1:14">
      <c r="A23" s="213"/>
      <c r="C23" s="8"/>
      <c r="D23" s="8"/>
      <c r="E23" s="8"/>
      <c r="F23" s="220"/>
      <c r="G23" s="8"/>
      <c r="H23" s="8"/>
      <c r="I23" s="8"/>
      <c r="J23" s="8"/>
      <c r="K23" s="8"/>
      <c r="L23" s="8"/>
      <c r="M23" s="8"/>
      <c r="N23" s="8"/>
    </row>
    <row r="24" spans="1:14">
      <c r="A24" s="213"/>
      <c r="B24" s="220"/>
      <c r="C24" s="220"/>
      <c r="D24" s="220"/>
      <c r="E24" s="220"/>
      <c r="F24" s="220"/>
      <c r="G24" s="8"/>
      <c r="H24" s="8"/>
      <c r="I24" s="8"/>
      <c r="J24" s="8"/>
      <c r="K24" s="8"/>
      <c r="L24" s="8"/>
      <c r="M24" s="8"/>
      <c r="N24" s="8"/>
    </row>
    <row r="25" spans="1:14">
      <c r="A25" s="213">
        <v>6</v>
      </c>
      <c r="B25" s="767" t="s">
        <v>312</v>
      </c>
      <c r="C25" s="767"/>
      <c r="D25" s="767"/>
      <c r="E25" s="767"/>
      <c r="F25" s="6"/>
      <c r="G25" s="6"/>
      <c r="H25" s="8"/>
      <c r="I25" s="6"/>
      <c r="J25" s="6"/>
    </row>
    <row r="26" spans="1:14">
      <c r="A26" s="213"/>
      <c r="B26" s="812" t="s">
        <v>19</v>
      </c>
      <c r="C26" s="813"/>
      <c r="D26" s="813"/>
      <c r="E26" s="842"/>
      <c r="F26" s="220"/>
    </row>
    <row r="27" spans="1:14">
      <c r="A27" s="213"/>
      <c r="B27" s="201" t="s">
        <v>20</v>
      </c>
      <c r="C27" s="206" t="s">
        <v>97</v>
      </c>
      <c r="D27" s="206" t="s">
        <v>21</v>
      </c>
      <c r="E27" s="206" t="s">
        <v>22</v>
      </c>
      <c r="F27" s="220"/>
    </row>
    <row r="28" spans="1:14" ht="13.2" customHeight="1">
      <c r="A28" s="213"/>
      <c r="B28" s="203" t="s">
        <v>441</v>
      </c>
      <c r="C28" s="211">
        <v>5234.01</v>
      </c>
      <c r="D28" s="211">
        <v>5657.21</v>
      </c>
      <c r="E28" s="958" t="s">
        <v>459</v>
      </c>
      <c r="F28" s="220"/>
    </row>
    <row r="29" spans="1:14">
      <c r="A29" s="213"/>
      <c r="B29" s="203" t="s">
        <v>24</v>
      </c>
      <c r="C29" s="210">
        <v>1399.19</v>
      </c>
      <c r="D29" s="210">
        <v>1691.93</v>
      </c>
      <c r="E29" s="959"/>
      <c r="F29" s="220"/>
    </row>
    <row r="30" spans="1:14">
      <c r="A30" s="213"/>
      <c r="B30" s="203" t="s">
        <v>25</v>
      </c>
      <c r="C30" s="211">
        <v>1466.88</v>
      </c>
      <c r="D30" s="211">
        <v>1466.88</v>
      </c>
      <c r="E30" s="959"/>
      <c r="F30" s="220"/>
    </row>
    <row r="31" spans="1:14">
      <c r="A31" s="213"/>
      <c r="B31" s="203" t="s">
        <v>26</v>
      </c>
      <c r="C31" s="210">
        <v>4697.6000000000004</v>
      </c>
      <c r="D31" s="210">
        <v>6373.31</v>
      </c>
      <c r="E31" s="974"/>
      <c r="F31" s="220"/>
    </row>
    <row r="32" spans="1:14">
      <c r="A32" s="213"/>
      <c r="B32" s="8"/>
      <c r="C32" s="220"/>
      <c r="D32" s="220"/>
      <c r="E32" s="220"/>
      <c r="F32" s="220"/>
    </row>
    <row r="33" spans="1:10">
      <c r="A33" s="213">
        <v>7</v>
      </c>
      <c r="B33" s="767" t="s">
        <v>27</v>
      </c>
      <c r="C33" s="767"/>
      <c r="D33" s="767"/>
      <c r="E33" s="767"/>
      <c r="F33" s="6"/>
      <c r="G33" s="6"/>
      <c r="H33" s="6"/>
      <c r="I33" s="6"/>
      <c r="J33" s="6"/>
    </row>
    <row r="34" spans="1:10" ht="15" customHeight="1">
      <c r="A34" s="213"/>
      <c r="B34" s="201" t="s">
        <v>28</v>
      </c>
      <c r="C34" s="762" t="s">
        <v>143</v>
      </c>
      <c r="D34" s="762"/>
      <c r="E34" s="762"/>
      <c r="F34" s="8"/>
    </row>
    <row r="35" spans="1:10" ht="15" customHeight="1">
      <c r="A35" s="213"/>
      <c r="B35" s="201" t="s">
        <v>30</v>
      </c>
      <c r="C35" s="762" t="s">
        <v>29</v>
      </c>
      <c r="D35" s="762"/>
      <c r="E35" s="762"/>
      <c r="F35" s="8"/>
    </row>
    <row r="36" spans="1:10" ht="15" customHeight="1">
      <c r="A36" s="213"/>
      <c r="B36" s="201" t="s">
        <v>31</v>
      </c>
      <c r="C36" s="762" t="s">
        <v>459</v>
      </c>
      <c r="D36" s="762"/>
      <c r="E36" s="762"/>
      <c r="F36" s="8"/>
    </row>
    <row r="37" spans="1:10">
      <c r="A37" s="213"/>
      <c r="C37" s="8"/>
      <c r="D37" s="8"/>
      <c r="E37" s="8"/>
      <c r="F37" s="8"/>
    </row>
    <row r="38" spans="1:10">
      <c r="A38" s="213"/>
      <c r="B38" s="220"/>
      <c r="C38" s="8"/>
      <c r="D38" s="8"/>
      <c r="E38" s="8"/>
      <c r="F38" s="8"/>
    </row>
    <row r="39" spans="1:10">
      <c r="A39" s="213">
        <v>8</v>
      </c>
      <c r="B39" s="767" t="s">
        <v>310</v>
      </c>
      <c r="C39" s="767"/>
      <c r="D39" s="767"/>
      <c r="E39" s="767"/>
      <c r="F39" s="6"/>
      <c r="G39" s="6"/>
      <c r="H39" s="6"/>
      <c r="I39" s="6"/>
      <c r="J39" s="6"/>
    </row>
    <row r="40" spans="1:10">
      <c r="A40" s="213"/>
      <c r="B40" s="201" t="s">
        <v>33</v>
      </c>
      <c r="C40" s="825" t="s">
        <v>183</v>
      </c>
      <c r="D40" s="826"/>
      <c r="E40" s="827"/>
      <c r="F40" s="8"/>
    </row>
    <row r="41" spans="1:10" ht="15">
      <c r="A41" s="213"/>
      <c r="B41" s="201" t="s">
        <v>30</v>
      </c>
      <c r="C41" s="825" t="s">
        <v>183</v>
      </c>
      <c r="D41" s="826"/>
      <c r="E41" s="827"/>
      <c r="F41" s="82"/>
      <c r="I41" s="82"/>
    </row>
    <row r="42" spans="1:10">
      <c r="A42" s="213"/>
      <c r="B42" s="201" t="s">
        <v>31</v>
      </c>
      <c r="C42" s="825" t="s">
        <v>459</v>
      </c>
      <c r="D42" s="826"/>
      <c r="E42" s="827"/>
      <c r="F42" s="8"/>
    </row>
    <row r="43" spans="1:10">
      <c r="A43" s="213"/>
      <c r="B43" s="768" t="s">
        <v>300</v>
      </c>
      <c r="C43" s="769"/>
      <c r="D43" s="769"/>
      <c r="E43" s="770"/>
      <c r="F43" s="8"/>
    </row>
    <row r="44" spans="1:10">
      <c r="A44" s="221"/>
      <c r="D44" s="209"/>
      <c r="E44" s="8"/>
    </row>
    <row r="45" spans="1:10">
      <c r="A45" s="11">
        <v>9</v>
      </c>
      <c r="B45" s="1048" t="s">
        <v>311</v>
      </c>
      <c r="C45" s="1011"/>
      <c r="D45" s="1011"/>
      <c r="E45" s="1011"/>
      <c r="F45" s="12"/>
      <c r="G45" s="6"/>
      <c r="H45" s="6"/>
      <c r="I45" s="6"/>
    </row>
    <row r="46" spans="1:10" ht="64.8" customHeight="1">
      <c r="A46" s="11"/>
      <c r="B46" s="229" t="s">
        <v>36</v>
      </c>
      <c r="C46" s="223" t="s">
        <v>37</v>
      </c>
      <c r="D46" s="230" t="s">
        <v>38</v>
      </c>
      <c r="E46" s="223" t="s">
        <v>92</v>
      </c>
    </row>
    <row r="47" spans="1:10" ht="70.8" customHeight="1">
      <c r="A47" s="13"/>
      <c r="B47" s="224" t="s">
        <v>396</v>
      </c>
      <c r="C47" s="224" t="s">
        <v>397</v>
      </c>
      <c r="D47" s="224" t="s">
        <v>850</v>
      </c>
      <c r="E47" s="231" t="s">
        <v>76</v>
      </c>
    </row>
    <row r="48" spans="1:10">
      <c r="A48" s="14"/>
      <c r="B48" s="1045" t="s">
        <v>967</v>
      </c>
      <c r="C48" s="1046"/>
      <c r="D48" s="1046"/>
      <c r="E48" s="1047"/>
      <c r="F48" s="220"/>
      <c r="G48" s="220"/>
      <c r="H48" s="220"/>
    </row>
    <row r="49" spans="1:14">
      <c r="A49" s="15"/>
      <c r="B49" s="37"/>
      <c r="C49" s="209"/>
      <c r="D49" s="209"/>
      <c r="E49" s="209"/>
      <c r="F49" s="220"/>
      <c r="G49" s="220"/>
      <c r="H49" s="220"/>
      <c r="I49" s="220"/>
    </row>
    <row r="50" spans="1:14">
      <c r="A50" s="11">
        <v>10</v>
      </c>
      <c r="B50" s="1048" t="s">
        <v>311</v>
      </c>
      <c r="C50" s="1011"/>
      <c r="D50" s="1011"/>
      <c r="E50" s="1011"/>
      <c r="F50" s="220"/>
      <c r="G50" s="220"/>
      <c r="H50" s="220"/>
    </row>
    <row r="51" spans="1:14">
      <c r="A51" s="13"/>
      <c r="B51" s="1049" t="s">
        <v>41</v>
      </c>
      <c r="C51" s="1051" t="s">
        <v>398</v>
      </c>
      <c r="D51" s="1052"/>
      <c r="E51" s="1053"/>
      <c r="K51" s="1"/>
    </row>
    <row r="52" spans="1:14" ht="39.6" customHeight="1">
      <c r="A52" s="13"/>
      <c r="B52" s="1050"/>
      <c r="C52" s="1054"/>
      <c r="D52" s="1055"/>
      <c r="E52" s="1056"/>
      <c r="K52" s="1"/>
    </row>
    <row r="53" spans="1:14" ht="63" customHeight="1">
      <c r="A53" s="11"/>
      <c r="B53" s="232" t="s">
        <v>42</v>
      </c>
      <c r="C53" s="1010" t="s">
        <v>851</v>
      </c>
      <c r="D53" s="1010"/>
      <c r="E53" s="1010"/>
    </row>
    <row r="54" spans="1:14">
      <c r="A54" s="13"/>
      <c r="B54" s="232" t="s">
        <v>43</v>
      </c>
      <c r="C54" s="993" t="s">
        <v>44</v>
      </c>
      <c r="D54" s="994"/>
      <c r="E54" s="995"/>
      <c r="K54" s="17"/>
    </row>
    <row r="55" spans="1:14">
      <c r="A55" s="13"/>
      <c r="B55" s="1045"/>
      <c r="C55" s="1046"/>
      <c r="D55" s="1046"/>
      <c r="E55" s="1047"/>
      <c r="K55" s="17"/>
    </row>
    <row r="56" spans="1:14" s="38" customFormat="1">
      <c r="A56" s="18" t="s">
        <v>45</v>
      </c>
      <c r="B56" s="1057" t="s">
        <v>46</v>
      </c>
      <c r="C56" s="1057"/>
      <c r="D56" s="1057"/>
      <c r="E56" s="1057"/>
    </row>
    <row r="57" spans="1:14">
      <c r="A57" s="23"/>
      <c r="B57" s="233"/>
      <c r="C57" s="234"/>
      <c r="D57" s="234"/>
      <c r="E57" s="234"/>
      <c r="F57" s="25"/>
    </row>
    <row r="58" spans="1:14">
      <c r="A58" s="213">
        <v>11</v>
      </c>
      <c r="B58" s="2" t="s">
        <v>47</v>
      </c>
      <c r="C58" s="799" t="s">
        <v>282</v>
      </c>
      <c r="D58" s="799"/>
      <c r="E58" s="799"/>
      <c r="F58" s="6"/>
      <c r="G58" s="6"/>
      <c r="H58" s="26"/>
      <c r="I58" s="6"/>
      <c r="J58" s="6"/>
    </row>
    <row r="59" spans="1:14">
      <c r="A59" s="213"/>
      <c r="B59" s="220"/>
      <c r="C59" s="220"/>
      <c r="D59" s="220"/>
      <c r="E59" s="220"/>
      <c r="F59" s="220"/>
      <c r="G59" s="220"/>
      <c r="H59" s="27"/>
      <c r="I59" s="27"/>
      <c r="J59" s="220"/>
    </row>
    <row r="60" spans="1:14">
      <c r="A60" s="213">
        <v>12</v>
      </c>
      <c r="B60" s="6" t="s">
        <v>48</v>
      </c>
      <c r="C60" s="6"/>
      <c r="D60" s="6"/>
      <c r="E60" s="26"/>
      <c r="F60" s="26"/>
      <c r="G60" s="6"/>
      <c r="H60" s="26"/>
      <c r="I60" s="6"/>
      <c r="J60" s="6"/>
      <c r="K60" s="6"/>
      <c r="L60" s="6"/>
      <c r="M60" s="6"/>
      <c r="N60" s="6"/>
    </row>
    <row r="61" spans="1:14">
      <c r="A61" s="213"/>
      <c r="B61" s="6"/>
      <c r="C61" s="6"/>
      <c r="D61" s="6"/>
      <c r="E61" s="26"/>
      <c r="F61" s="26"/>
      <c r="G61" s="26"/>
      <c r="H61" s="6"/>
      <c r="I61" s="6"/>
      <c r="J61" s="6"/>
      <c r="K61" s="6"/>
      <c r="L61" s="6"/>
      <c r="M61" s="6"/>
      <c r="N61" s="6"/>
    </row>
    <row r="62" spans="1:14">
      <c r="A62" s="213"/>
      <c r="B62" s="201" t="s">
        <v>49</v>
      </c>
      <c r="C62" s="1059" t="s">
        <v>399</v>
      </c>
      <c r="D62" s="1060"/>
      <c r="E62" s="1060"/>
      <c r="F62" s="27"/>
      <c r="G62" s="27"/>
      <c r="H62" s="220"/>
      <c r="I62" s="220"/>
      <c r="J62" s="220"/>
      <c r="K62" s="220"/>
      <c r="L62" s="220"/>
      <c r="M62" s="220"/>
      <c r="N62" s="220"/>
    </row>
    <row r="63" spans="1:14">
      <c r="A63" s="213"/>
      <c r="B63" s="220"/>
      <c r="C63" s="220"/>
      <c r="D63" s="55"/>
      <c r="E63" s="55"/>
      <c r="F63" s="220"/>
      <c r="G63" s="220"/>
      <c r="H63" s="220"/>
      <c r="I63" s="220"/>
      <c r="J63" s="220"/>
      <c r="K63" s="220"/>
      <c r="L63" s="220"/>
      <c r="M63" s="220"/>
      <c r="N63" s="220"/>
    </row>
    <row r="64" spans="1:14">
      <c r="A64" s="213"/>
      <c r="B64" s="767" t="s">
        <v>50</v>
      </c>
      <c r="C64" s="800" t="s">
        <v>400</v>
      </c>
      <c r="D64" s="800" t="s">
        <v>100</v>
      </c>
      <c r="E64" s="802" t="s">
        <v>96</v>
      </c>
      <c r="F64" s="790" t="s">
        <v>117</v>
      </c>
      <c r="G64" s="791"/>
      <c r="H64" s="792"/>
      <c r="I64" s="771" t="s">
        <v>52</v>
      </c>
      <c r="J64" s="771"/>
      <c r="K64" s="771"/>
      <c r="L64" s="771" t="s">
        <v>53</v>
      </c>
      <c r="M64" s="771"/>
      <c r="N64" s="771"/>
    </row>
    <row r="65" spans="1:14" ht="39.6">
      <c r="A65" s="221"/>
      <c r="B65" s="767"/>
      <c r="C65" s="801"/>
      <c r="D65" s="801"/>
      <c r="E65" s="803"/>
      <c r="F65" s="201" t="s">
        <v>54</v>
      </c>
      <c r="G65" s="201" t="s">
        <v>55</v>
      </c>
      <c r="H65" s="201" t="s">
        <v>56</v>
      </c>
      <c r="I65" s="201" t="s">
        <v>57</v>
      </c>
      <c r="J65" s="201" t="s">
        <v>55</v>
      </c>
      <c r="K65" s="201" t="s">
        <v>56</v>
      </c>
      <c r="L65" s="201" t="s">
        <v>57</v>
      </c>
      <c r="M65" s="201" t="s">
        <v>55</v>
      </c>
      <c r="N65" s="201" t="s">
        <v>56</v>
      </c>
    </row>
    <row r="66" spans="1:14">
      <c r="A66" s="221"/>
      <c r="B66" s="201" t="s">
        <v>80</v>
      </c>
      <c r="C66" s="53">
        <v>102.9</v>
      </c>
      <c r="D66" s="28">
        <v>189.5</v>
      </c>
      <c r="E66" s="28">
        <v>220.3</v>
      </c>
      <c r="F66" s="28">
        <v>132.80000000000001</v>
      </c>
      <c r="G66" s="56">
        <v>140</v>
      </c>
      <c r="H66" s="56">
        <v>95</v>
      </c>
      <c r="I66" s="28">
        <v>320.60000000000002</v>
      </c>
      <c r="J66" s="28">
        <v>323</v>
      </c>
      <c r="K66" s="28">
        <v>310.2</v>
      </c>
      <c r="L66" s="28" t="s">
        <v>40</v>
      </c>
      <c r="M66" s="28" t="s">
        <v>40</v>
      </c>
      <c r="N66" s="28" t="s">
        <v>40</v>
      </c>
    </row>
    <row r="67" spans="1:14" ht="26.4">
      <c r="A67" s="221"/>
      <c r="B67" s="201" t="s">
        <v>350</v>
      </c>
      <c r="C67" s="53">
        <v>16972.150000000001</v>
      </c>
      <c r="D67" s="28">
        <v>17706.849999999999</v>
      </c>
      <c r="E67" s="28">
        <v>18601.5</v>
      </c>
      <c r="F67" s="53">
        <v>17359.75</v>
      </c>
      <c r="G67" s="28">
        <v>17381.599999999999</v>
      </c>
      <c r="H67" s="28">
        <v>16828.349999999999</v>
      </c>
      <c r="I67" s="28">
        <v>22462</v>
      </c>
      <c r="J67" s="28">
        <v>22529.95</v>
      </c>
      <c r="K67" s="28">
        <v>22427.75</v>
      </c>
      <c r="L67" s="28" t="s">
        <v>40</v>
      </c>
      <c r="M67" s="28" t="s">
        <v>40</v>
      </c>
      <c r="N67" s="28" t="s">
        <v>40</v>
      </c>
    </row>
    <row r="68" spans="1:14" ht="13.8">
      <c r="A68" s="221"/>
      <c r="B68" s="201" t="s">
        <v>313</v>
      </c>
      <c r="C68" s="829" t="s">
        <v>76</v>
      </c>
      <c r="D68" s="829"/>
      <c r="E68" s="829"/>
      <c r="F68" s="829"/>
      <c r="G68" s="829"/>
      <c r="H68" s="829"/>
      <c r="I68" s="829"/>
      <c r="J68" s="829"/>
      <c r="K68" s="829"/>
      <c r="L68" s="829"/>
      <c r="M68" s="829"/>
      <c r="N68" s="829"/>
    </row>
    <row r="69" spans="1:14">
      <c r="A69" s="221"/>
      <c r="B69" s="830" t="s">
        <v>401</v>
      </c>
      <c r="C69" s="830"/>
      <c r="D69" s="830"/>
      <c r="E69" s="830"/>
      <c r="F69" s="830"/>
      <c r="G69" s="830"/>
      <c r="H69" s="830"/>
      <c r="I69" s="830"/>
      <c r="J69" s="830"/>
      <c r="K69" s="830"/>
      <c r="L69" s="830"/>
      <c r="M69" s="830"/>
      <c r="N69" s="830"/>
    </row>
    <row r="70" spans="1:14" ht="13.8">
      <c r="A70" s="221"/>
      <c r="B70" s="832" t="s">
        <v>79</v>
      </c>
      <c r="C70" s="832"/>
      <c r="D70" s="832"/>
      <c r="E70" s="832"/>
      <c r="F70" s="832"/>
      <c r="G70" s="832"/>
      <c r="H70" s="832"/>
      <c r="I70" s="832"/>
      <c r="J70" s="832"/>
      <c r="K70" s="832"/>
      <c r="L70" s="832"/>
      <c r="M70" s="832"/>
      <c r="N70" s="832"/>
    </row>
    <row r="71" spans="1:14">
      <c r="A71" s="221"/>
      <c r="B71" s="810" t="s">
        <v>60</v>
      </c>
      <c r="C71" s="810"/>
      <c r="D71" s="810"/>
      <c r="E71" s="810"/>
      <c r="F71" s="810"/>
      <c r="G71" s="810"/>
      <c r="H71" s="810"/>
      <c r="I71" s="810"/>
      <c r="J71" s="810"/>
      <c r="K71" s="810"/>
      <c r="L71" s="810"/>
      <c r="M71" s="810"/>
      <c r="N71" s="810"/>
    </row>
    <row r="72" spans="1:14" s="1" customFormat="1">
      <c r="B72" s="853" t="s">
        <v>61</v>
      </c>
      <c r="C72" s="853"/>
      <c r="D72" s="853"/>
      <c r="E72" s="853"/>
      <c r="F72" s="853"/>
      <c r="G72" s="853"/>
      <c r="H72" s="853"/>
      <c r="I72" s="853"/>
      <c r="J72" s="853"/>
      <c r="K72" s="853"/>
      <c r="L72" s="853"/>
      <c r="M72" s="853"/>
      <c r="N72" s="853"/>
    </row>
    <row r="73" spans="1:14">
      <c r="A73" s="221"/>
      <c r="B73" s="831" t="s">
        <v>110</v>
      </c>
      <c r="C73" s="831"/>
      <c r="D73" s="831"/>
      <c r="E73" s="831"/>
      <c r="F73" s="831"/>
      <c r="G73" s="831"/>
      <c r="H73" s="831"/>
      <c r="I73" s="831"/>
      <c r="J73" s="831"/>
      <c r="K73" s="831"/>
      <c r="L73" s="831"/>
      <c r="M73" s="831"/>
      <c r="N73" s="831"/>
    </row>
    <row r="74" spans="1:14">
      <c r="A74" s="221"/>
      <c r="B74" s="831" t="s">
        <v>62</v>
      </c>
      <c r="C74" s="831"/>
      <c r="D74" s="831"/>
      <c r="E74" s="831"/>
      <c r="F74" s="831"/>
      <c r="G74" s="831"/>
      <c r="H74" s="831"/>
      <c r="I74" s="831"/>
      <c r="J74" s="831"/>
      <c r="K74" s="831"/>
      <c r="L74" s="831"/>
      <c r="M74" s="831"/>
      <c r="N74" s="831"/>
    </row>
    <row r="75" spans="1:14">
      <c r="A75" s="221"/>
      <c r="B75" s="30"/>
      <c r="C75" s="30"/>
      <c r="D75" s="30"/>
      <c r="E75" s="30"/>
      <c r="F75" s="30"/>
      <c r="G75" s="8"/>
      <c r="H75" s="8"/>
      <c r="I75" s="8"/>
      <c r="J75" s="8"/>
      <c r="K75" s="8"/>
      <c r="L75" s="8"/>
      <c r="M75" s="8"/>
      <c r="N75" s="8"/>
    </row>
    <row r="76" spans="1:14" ht="32.25" customHeight="1">
      <c r="A76" s="213">
        <v>13</v>
      </c>
      <c r="B76" s="796" t="s">
        <v>63</v>
      </c>
      <c r="C76" s="797"/>
      <c r="D76" s="797"/>
      <c r="E76" s="797"/>
      <c r="F76" s="797"/>
      <c r="G76" s="766"/>
      <c r="H76" s="6"/>
      <c r="I76" s="6"/>
      <c r="J76" s="6"/>
      <c r="K76" s="6"/>
      <c r="L76" s="6"/>
      <c r="M76" s="6"/>
      <c r="N76" s="6"/>
    </row>
    <row r="77" spans="1:14">
      <c r="A77" s="213"/>
      <c r="C77" s="220"/>
      <c r="D77" s="220"/>
      <c r="E77" s="220"/>
      <c r="F77" s="220"/>
      <c r="G77" s="220"/>
      <c r="H77" s="220"/>
      <c r="I77" s="220"/>
      <c r="J77" s="220"/>
      <c r="K77" s="220"/>
      <c r="L77" s="220"/>
      <c r="M77" s="55"/>
      <c r="N77" s="220"/>
    </row>
    <row r="78" spans="1:14" ht="26.4">
      <c r="A78" s="221"/>
      <c r="B78" s="204" t="s">
        <v>64</v>
      </c>
      <c r="C78" s="206" t="s">
        <v>65</v>
      </c>
      <c r="D78" s="206" t="s">
        <v>342</v>
      </c>
      <c r="E78" s="206" t="s">
        <v>852</v>
      </c>
      <c r="F78" s="206" t="s">
        <v>853</v>
      </c>
      <c r="G78" s="206" t="s">
        <v>81</v>
      </c>
      <c r="H78" s="8"/>
      <c r="I78" s="8"/>
      <c r="J78" s="8"/>
      <c r="K78" s="8"/>
      <c r="L78" s="8"/>
      <c r="M78" s="8"/>
      <c r="N78" s="8"/>
    </row>
    <row r="79" spans="1:14" ht="13.2" customHeight="1">
      <c r="A79" s="221"/>
      <c r="B79" s="773" t="s">
        <v>440</v>
      </c>
      <c r="C79" s="2" t="s">
        <v>402</v>
      </c>
      <c r="D79" s="39">
        <v>5.52</v>
      </c>
      <c r="E79" s="40">
        <v>12.76</v>
      </c>
      <c r="F79" s="235">
        <v>11.53</v>
      </c>
      <c r="G79" s="958" t="s">
        <v>459</v>
      </c>
      <c r="H79" s="32"/>
      <c r="I79" s="32"/>
      <c r="J79" s="32"/>
      <c r="K79" s="32"/>
      <c r="L79" s="32"/>
      <c r="M79" s="32"/>
      <c r="N79" s="32"/>
    </row>
    <row r="80" spans="1:14">
      <c r="A80" s="221"/>
      <c r="B80" s="773"/>
      <c r="C80" s="2" t="s">
        <v>126</v>
      </c>
      <c r="D80" s="202" t="s">
        <v>304</v>
      </c>
      <c r="E80" s="202"/>
      <c r="F80" s="202" t="s">
        <v>304</v>
      </c>
      <c r="G80" s="959"/>
      <c r="H80" s="32"/>
      <c r="I80" s="32"/>
      <c r="J80" s="32"/>
      <c r="K80" s="32"/>
      <c r="L80" s="32"/>
      <c r="M80" s="32"/>
      <c r="N80" s="32"/>
    </row>
    <row r="81" spans="1:14">
      <c r="A81" s="221"/>
      <c r="B81" s="773"/>
      <c r="C81" s="2" t="s">
        <v>70</v>
      </c>
      <c r="D81" s="57">
        <v>0</v>
      </c>
      <c r="E81" s="40">
        <v>0</v>
      </c>
      <c r="F81" s="235">
        <v>0</v>
      </c>
      <c r="G81" s="959"/>
      <c r="H81" s="32"/>
      <c r="I81" s="32"/>
      <c r="J81" s="32"/>
      <c r="K81" s="32"/>
      <c r="L81" s="32"/>
      <c r="M81" s="32"/>
      <c r="N81" s="32"/>
    </row>
    <row r="82" spans="1:14">
      <c r="A82" s="221"/>
      <c r="B82" s="773" t="s">
        <v>71</v>
      </c>
      <c r="C82" s="2" t="s">
        <v>402</v>
      </c>
      <c r="D82" s="45">
        <v>15.4</v>
      </c>
      <c r="E82" s="43">
        <f>132.8/12.76</f>
        <v>10.407523510971789</v>
      </c>
      <c r="F82" s="236">
        <f>320.6/11.53</f>
        <v>27.805724197745018</v>
      </c>
      <c r="G82" s="959"/>
      <c r="H82" s="32"/>
      <c r="I82" s="32"/>
      <c r="J82" s="32"/>
      <c r="K82" s="32"/>
      <c r="L82" s="32"/>
      <c r="M82" s="32"/>
      <c r="N82" s="32"/>
    </row>
    <row r="83" spans="1:14">
      <c r="A83" s="221"/>
      <c r="B83" s="773"/>
      <c r="C83" s="2" t="s">
        <v>69</v>
      </c>
      <c r="D83" s="202" t="s">
        <v>304</v>
      </c>
      <c r="E83" s="202"/>
      <c r="F83" s="202" t="s">
        <v>304</v>
      </c>
      <c r="G83" s="959"/>
      <c r="H83" s="32"/>
      <c r="I83" s="32"/>
      <c r="J83" s="32"/>
      <c r="K83" s="32"/>
      <c r="L83" s="32"/>
      <c r="M83" s="32"/>
      <c r="N83" s="32"/>
    </row>
    <row r="84" spans="1:14">
      <c r="A84" s="221"/>
      <c r="B84" s="773"/>
      <c r="C84" s="2" t="s">
        <v>70</v>
      </c>
      <c r="D84" s="57">
        <v>0</v>
      </c>
      <c r="E84" s="40">
        <v>0</v>
      </c>
      <c r="F84" s="235"/>
      <c r="G84" s="959"/>
      <c r="H84" s="32"/>
      <c r="I84" s="32"/>
      <c r="J84" s="32"/>
      <c r="K84" s="32"/>
      <c r="L84" s="32"/>
      <c r="M84" s="32"/>
      <c r="N84" s="32"/>
    </row>
    <row r="85" spans="1:14" ht="14.4">
      <c r="A85" s="221"/>
      <c r="B85" s="773" t="s">
        <v>72</v>
      </c>
      <c r="C85" s="2" t="s">
        <v>402</v>
      </c>
      <c r="D85" s="51">
        <v>0.47260000000000002</v>
      </c>
      <c r="E85" s="44">
        <f>1283.4/6164.48</f>
        <v>0.20819274294019938</v>
      </c>
      <c r="F85" s="44">
        <f>1691.93/7840.19</f>
        <v>0.21580216805970265</v>
      </c>
      <c r="G85" s="959"/>
      <c r="H85" s="32"/>
      <c r="I85"/>
      <c r="J85"/>
      <c r="K85" s="1"/>
      <c r="L85"/>
      <c r="M85"/>
    </row>
    <row r="86" spans="1:14">
      <c r="A86" s="221"/>
      <c r="B86" s="773"/>
      <c r="C86" s="2" t="s">
        <v>69</v>
      </c>
      <c r="D86" s="202" t="s">
        <v>304</v>
      </c>
      <c r="E86" s="202"/>
      <c r="F86" s="202" t="s">
        <v>304</v>
      </c>
      <c r="G86" s="959"/>
      <c r="H86" s="32"/>
      <c r="I86" s="32"/>
      <c r="J86" s="32"/>
      <c r="K86" s="32"/>
      <c r="L86" s="32"/>
      <c r="M86" s="32"/>
      <c r="N86" s="32"/>
    </row>
    <row r="87" spans="1:14">
      <c r="A87" s="221"/>
      <c r="B87" s="773"/>
      <c r="C87" s="2" t="s">
        <v>70</v>
      </c>
      <c r="D87" s="84">
        <v>0</v>
      </c>
      <c r="E87" s="40">
        <v>0</v>
      </c>
      <c r="F87" s="235"/>
      <c r="G87" s="959"/>
      <c r="H87" s="32"/>
      <c r="I87" s="32"/>
      <c r="J87" s="32"/>
      <c r="K87" s="32"/>
      <c r="L87" s="32"/>
      <c r="M87" s="32"/>
      <c r="N87" s="32"/>
    </row>
    <row r="88" spans="1:14">
      <c r="A88" s="221"/>
      <c r="B88" s="773" t="s">
        <v>73</v>
      </c>
      <c r="C88" s="2" t="s">
        <v>403</v>
      </c>
      <c r="D88" s="39">
        <v>33.369999999999997</v>
      </c>
      <c r="E88" s="43">
        <f>6164.48/146.68</f>
        <v>42.026724843196071</v>
      </c>
      <c r="F88" s="236">
        <f>7840.19/146.68</f>
        <v>53.450981728933726</v>
      </c>
      <c r="G88" s="959"/>
      <c r="H88" s="32"/>
      <c r="I88" s="32"/>
      <c r="J88" s="32"/>
      <c r="K88" s="32"/>
      <c r="L88" s="32"/>
      <c r="M88" s="32"/>
      <c r="N88" s="32"/>
    </row>
    <row r="89" spans="1:14">
      <c r="A89" s="221"/>
      <c r="B89" s="773"/>
      <c r="C89" s="2" t="s">
        <v>69</v>
      </c>
      <c r="D89" s="202" t="s">
        <v>304</v>
      </c>
      <c r="E89" s="202"/>
      <c r="F89" s="202" t="s">
        <v>304</v>
      </c>
      <c r="G89" s="959"/>
      <c r="H89" s="32"/>
      <c r="I89" s="32"/>
      <c r="J89" s="32"/>
      <c r="L89" s="32"/>
      <c r="M89" s="32"/>
      <c r="N89" s="32"/>
    </row>
    <row r="90" spans="1:14">
      <c r="A90" s="221"/>
      <c r="B90" s="828"/>
      <c r="C90" s="2" t="s">
        <v>70</v>
      </c>
      <c r="D90" s="57">
        <v>0</v>
      </c>
      <c r="E90" s="40">
        <v>0</v>
      </c>
      <c r="F90" s="235"/>
      <c r="G90" s="959"/>
      <c r="H90" s="32"/>
      <c r="I90" s="32"/>
      <c r="J90" s="32"/>
      <c r="L90" s="32"/>
      <c r="M90" s="32"/>
      <c r="N90" s="32"/>
    </row>
    <row r="91" spans="1:14" s="1" customFormat="1">
      <c r="B91" s="777"/>
      <c r="C91" s="778"/>
      <c r="D91" s="778"/>
      <c r="E91" s="778"/>
      <c r="F91" s="778"/>
      <c r="G91" s="779"/>
      <c r="K91" s="5"/>
    </row>
    <row r="92" spans="1:14">
      <c r="A92" s="221"/>
      <c r="B92" s="1061" t="s">
        <v>854</v>
      </c>
      <c r="C92" s="1062"/>
      <c r="D92" s="1062"/>
      <c r="E92" s="1062"/>
      <c r="F92" s="1062"/>
      <c r="G92" s="1063"/>
      <c r="H92" s="32"/>
      <c r="I92" s="32"/>
      <c r="J92" s="32"/>
      <c r="L92" s="32"/>
      <c r="M92" s="32"/>
      <c r="N92" s="32"/>
    </row>
    <row r="93" spans="1:14">
      <c r="A93" s="221"/>
      <c r="B93" s="783" t="s">
        <v>231</v>
      </c>
      <c r="C93" s="784"/>
      <c r="D93" s="784"/>
      <c r="E93" s="784"/>
      <c r="F93" s="784"/>
      <c r="G93" s="785"/>
      <c r="H93" s="32"/>
      <c r="I93" s="32"/>
      <c r="J93" s="32"/>
      <c r="L93" s="32"/>
      <c r="M93" s="32"/>
      <c r="N93" s="32"/>
    </row>
    <row r="94" spans="1:14">
      <c r="A94" s="221"/>
      <c r="B94" s="768"/>
      <c r="C94" s="769"/>
      <c r="D94" s="769"/>
      <c r="E94" s="769"/>
      <c r="F94" s="769"/>
      <c r="G94" s="770"/>
      <c r="H94" s="32"/>
      <c r="I94" s="32"/>
      <c r="J94" s="32"/>
      <c r="L94" s="32"/>
      <c r="M94" s="32"/>
      <c r="N94" s="32"/>
    </row>
    <row r="95" spans="1:14">
      <c r="C95" s="786"/>
      <c r="D95" s="786"/>
      <c r="E95" s="786"/>
      <c r="F95" s="786"/>
      <c r="G95" s="786"/>
      <c r="H95" s="32"/>
      <c r="I95" s="32"/>
    </row>
    <row r="96" spans="1:14">
      <c r="A96" s="213">
        <v>14</v>
      </c>
      <c r="B96" s="36" t="s">
        <v>74</v>
      </c>
      <c r="C96" s="787" t="s">
        <v>40</v>
      </c>
      <c r="D96" s="788"/>
      <c r="E96" s="788"/>
      <c r="F96" s="788"/>
      <c r="G96" s="789"/>
    </row>
    <row r="97" spans="2:8">
      <c r="C97" s="42"/>
      <c r="D97" s="42"/>
      <c r="E97" s="42"/>
      <c r="F97" s="42"/>
      <c r="G97" s="42"/>
    </row>
    <row r="99" spans="2:8" ht="12.75" customHeight="1">
      <c r="B99" s="879" t="s">
        <v>404</v>
      </c>
      <c r="C99" s="880"/>
      <c r="D99" s="880"/>
      <c r="E99" s="880"/>
      <c r="F99" s="880"/>
      <c r="G99" s="880"/>
      <c r="H99" s="137"/>
    </row>
    <row r="101" spans="2:8" ht="25.5" customHeight="1">
      <c r="B101" s="1058" t="s">
        <v>855</v>
      </c>
      <c r="C101" s="1058"/>
      <c r="D101" s="1058"/>
      <c r="E101" s="1058"/>
      <c r="F101" s="1058"/>
      <c r="G101" s="1058"/>
    </row>
    <row r="104" spans="2:8">
      <c r="D104" s="52"/>
      <c r="E104" s="52"/>
    </row>
    <row r="105" spans="2:8">
      <c r="D105" s="111"/>
      <c r="E105" s="52"/>
    </row>
    <row r="106" spans="2:8">
      <c r="C106" s="111"/>
    </row>
    <row r="107" spans="2:8">
      <c r="D107" s="111"/>
    </row>
    <row r="108" spans="2:8">
      <c r="C108" s="111"/>
    </row>
    <row r="110" spans="2:8">
      <c r="E110" s="111"/>
    </row>
    <row r="112" spans="2:8">
      <c r="E112" s="111"/>
    </row>
  </sheetData>
  <mergeCells count="67">
    <mergeCell ref="B101:G101"/>
    <mergeCell ref="B99:G99"/>
    <mergeCell ref="C14:E14"/>
    <mergeCell ref="B15:E15"/>
    <mergeCell ref="C62:E62"/>
    <mergeCell ref="C95:G95"/>
    <mergeCell ref="C96:G96"/>
    <mergeCell ref="B85:B87"/>
    <mergeCell ref="B88:B90"/>
    <mergeCell ref="B91:G91"/>
    <mergeCell ref="B92:G92"/>
    <mergeCell ref="B93:G93"/>
    <mergeCell ref="B94:G94"/>
    <mergeCell ref="B71:N71"/>
    <mergeCell ref="B72:N72"/>
    <mergeCell ref="B73:N73"/>
    <mergeCell ref="B74:N74"/>
    <mergeCell ref="B76:G76"/>
    <mergeCell ref="B79:B81"/>
    <mergeCell ref="G79:G90"/>
    <mergeCell ref="B82:B84"/>
    <mergeCell ref="B70:N70"/>
    <mergeCell ref="B56:E56"/>
    <mergeCell ref="C58:E58"/>
    <mergeCell ref="B64:B65"/>
    <mergeCell ref="C64:C65"/>
    <mergeCell ref="D64:D65"/>
    <mergeCell ref="E64:E65"/>
    <mergeCell ref="F64:H64"/>
    <mergeCell ref="I64:K64"/>
    <mergeCell ref="L64:N64"/>
    <mergeCell ref="C68:N68"/>
    <mergeCell ref="B69:N69"/>
    <mergeCell ref="B55:E55"/>
    <mergeCell ref="C40:E40"/>
    <mergeCell ref="C41:E41"/>
    <mergeCell ref="C42:E42"/>
    <mergeCell ref="B43:E43"/>
    <mergeCell ref="B45:E45"/>
    <mergeCell ref="B48:E48"/>
    <mergeCell ref="B50:E50"/>
    <mergeCell ref="B51:B52"/>
    <mergeCell ref="C51:E52"/>
    <mergeCell ref="C53:E53"/>
    <mergeCell ref="C54:E54"/>
    <mergeCell ref="B39:E39"/>
    <mergeCell ref="C21:E21"/>
    <mergeCell ref="C22:E22"/>
    <mergeCell ref="B25:E25"/>
    <mergeCell ref="B26:E26"/>
    <mergeCell ref="E28:E31"/>
    <mergeCell ref="B33:E33"/>
    <mergeCell ref="C34:E34"/>
    <mergeCell ref="C35:E35"/>
    <mergeCell ref="C36:E36"/>
    <mergeCell ref="C20:E20"/>
    <mergeCell ref="A1:B1"/>
    <mergeCell ref="C3:E3"/>
    <mergeCell ref="C5:E5"/>
    <mergeCell ref="C11:E11"/>
    <mergeCell ref="B17:E17"/>
    <mergeCell ref="C18:E18"/>
    <mergeCell ref="C19:E19"/>
    <mergeCell ref="B6:E6"/>
    <mergeCell ref="C8:E8"/>
    <mergeCell ref="B9:E9"/>
    <mergeCell ref="B12:E12"/>
  </mergeCells>
  <pageMargins left="0" right="0" top="0.42499999999999999" bottom="0.75" header="0.10625" footer="0.3"/>
  <pageSetup paperSize="5" scale="63" orientation="landscape" horizontalDpi="300" verticalDpi="300" r:id="rId1"/>
  <rowBreaks count="1" manualBreakCount="1">
    <brk id="4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view="pageBreakPreview" topLeftCell="A82" zoomScale="90" zoomScaleNormal="100" zoomScaleSheetLayoutView="90" workbookViewId="0">
      <selection activeCell="C54" sqref="C54:E54"/>
    </sheetView>
  </sheetViews>
  <sheetFormatPr defaultColWidth="8.88671875" defaultRowHeight="13.2"/>
  <cols>
    <col min="1" max="1" width="8.88671875" style="5"/>
    <col min="2" max="2" width="35" style="5" customWidth="1"/>
    <col min="3" max="3" width="47.109375" style="5" customWidth="1"/>
    <col min="4" max="4" width="48.33203125" style="5" customWidth="1"/>
    <col min="5" max="5" width="15" style="5" customWidth="1"/>
    <col min="6" max="6" width="11.33203125" style="5" customWidth="1"/>
    <col min="7" max="7" width="12.6640625" style="5" customWidth="1"/>
    <col min="8" max="8" width="9.44140625" style="5" bestFit="1" customWidth="1"/>
    <col min="9" max="16384" width="8.88671875" style="5"/>
  </cols>
  <sheetData>
    <row r="1" spans="1:7">
      <c r="A1" s="804" t="s">
        <v>0</v>
      </c>
      <c r="B1" s="804"/>
      <c r="D1" s="1"/>
    </row>
    <row r="3" spans="1:7">
      <c r="A3" s="221" t="s">
        <v>1</v>
      </c>
      <c r="B3" s="2" t="s">
        <v>2</v>
      </c>
      <c r="C3" s="933" t="s">
        <v>563</v>
      </c>
      <c r="D3" s="933"/>
      <c r="E3" s="933"/>
    </row>
    <row r="4" spans="1:7">
      <c r="D4" s="222"/>
    </row>
    <row r="5" spans="1:7">
      <c r="A5" s="19">
        <v>1</v>
      </c>
      <c r="B5" s="2" t="s">
        <v>3</v>
      </c>
      <c r="C5" s="807" t="s">
        <v>257</v>
      </c>
      <c r="D5" s="807"/>
      <c r="E5" s="807"/>
    </row>
    <row r="6" spans="1:7">
      <c r="A6" s="213"/>
      <c r="B6" s="810" t="s">
        <v>5</v>
      </c>
      <c r="C6" s="810"/>
      <c r="D6" s="810"/>
      <c r="E6" s="810"/>
    </row>
    <row r="7" spans="1:7">
      <c r="A7" s="213"/>
      <c r="B7" s="6"/>
      <c r="D7" s="222"/>
    </row>
    <row r="8" spans="1:7">
      <c r="A8" s="213">
        <v>2</v>
      </c>
      <c r="B8" s="4" t="s">
        <v>6</v>
      </c>
      <c r="C8" s="1030" t="s">
        <v>564</v>
      </c>
      <c r="D8" s="1030"/>
      <c r="E8" s="1030"/>
    </row>
    <row r="9" spans="1:7">
      <c r="A9" s="213"/>
      <c r="B9" s="810" t="s">
        <v>5</v>
      </c>
      <c r="C9" s="810"/>
      <c r="D9" s="810"/>
      <c r="E9" s="810"/>
    </row>
    <row r="10" spans="1:7">
      <c r="A10" s="213"/>
      <c r="B10" s="6"/>
      <c r="D10" s="222"/>
    </row>
    <row r="11" spans="1:7" ht="26.4">
      <c r="A11" s="213">
        <v>3</v>
      </c>
      <c r="B11" s="4" t="s">
        <v>7</v>
      </c>
      <c r="C11" s="787" t="s">
        <v>332</v>
      </c>
      <c r="D11" s="788"/>
      <c r="E11" s="789"/>
    </row>
    <row r="12" spans="1:7">
      <c r="A12" s="213"/>
      <c r="B12" s="810" t="s">
        <v>5</v>
      </c>
      <c r="C12" s="810"/>
      <c r="D12" s="810"/>
      <c r="E12" s="810"/>
    </row>
    <row r="13" spans="1:7">
      <c r="A13" s="213"/>
      <c r="B13" s="6"/>
      <c r="D13" s="222"/>
    </row>
    <row r="14" spans="1:7">
      <c r="A14" s="213">
        <v>4</v>
      </c>
      <c r="B14" s="2" t="s">
        <v>9</v>
      </c>
      <c r="C14" s="762" t="s">
        <v>565</v>
      </c>
      <c r="D14" s="762"/>
      <c r="E14" s="762"/>
    </row>
    <row r="15" spans="1:7">
      <c r="A15" s="213"/>
      <c r="B15" s="810" t="s">
        <v>10</v>
      </c>
      <c r="C15" s="810"/>
      <c r="D15" s="810"/>
      <c r="E15" s="810"/>
    </row>
    <row r="16" spans="1:7">
      <c r="A16" s="213"/>
      <c r="D16" s="222"/>
      <c r="G16" s="5" t="s">
        <v>119</v>
      </c>
    </row>
    <row r="17" spans="1:14">
      <c r="A17" s="213">
        <v>5</v>
      </c>
      <c r="B17" s="767" t="s">
        <v>308</v>
      </c>
      <c r="C17" s="800"/>
      <c r="D17" s="800"/>
      <c r="E17" s="800"/>
      <c r="F17" s="6"/>
      <c r="G17" s="6"/>
      <c r="H17" s="6"/>
      <c r="I17" s="6"/>
      <c r="J17" s="8"/>
      <c r="K17" s="8"/>
      <c r="L17" s="8"/>
      <c r="M17" s="8"/>
      <c r="N17" s="8"/>
    </row>
    <row r="18" spans="1:14">
      <c r="A18" s="213"/>
      <c r="B18" s="207" t="s">
        <v>12</v>
      </c>
      <c r="C18" s="835">
        <v>0.125</v>
      </c>
      <c r="D18" s="835"/>
      <c r="E18" s="835"/>
      <c r="F18" s="220"/>
      <c r="G18" s="739"/>
      <c r="H18" s="8"/>
      <c r="I18" s="8"/>
      <c r="J18" s="8"/>
      <c r="K18" s="8"/>
      <c r="L18" s="8"/>
      <c r="M18" s="8"/>
      <c r="N18" s="8"/>
    </row>
    <row r="19" spans="1:14" ht="39.6">
      <c r="A19" s="213"/>
      <c r="B19" s="207" t="s">
        <v>551</v>
      </c>
      <c r="C19" s="1025">
        <v>1.6899999999999998E-2</v>
      </c>
      <c r="D19" s="924"/>
      <c r="E19" s="971"/>
      <c r="F19" s="220"/>
      <c r="G19" s="8"/>
      <c r="I19" s="8"/>
      <c r="J19" s="8"/>
      <c r="K19" s="8"/>
      <c r="L19" s="8"/>
      <c r="M19" s="8"/>
      <c r="N19" s="8"/>
    </row>
    <row r="20" spans="1:14">
      <c r="A20" s="213"/>
      <c r="B20" s="207" t="s">
        <v>116</v>
      </c>
      <c r="C20" s="835">
        <v>6.4999999999999997E-3</v>
      </c>
      <c r="D20" s="835"/>
      <c r="E20" s="835"/>
      <c r="F20" s="220"/>
      <c r="G20" s="741"/>
      <c r="H20" s="8"/>
      <c r="I20" s="8"/>
      <c r="J20" s="8"/>
      <c r="K20" s="8"/>
      <c r="L20" s="8"/>
      <c r="M20" s="8"/>
      <c r="N20" s="8"/>
    </row>
    <row r="21" spans="1:14">
      <c r="A21" s="213"/>
      <c r="B21" s="9" t="s">
        <v>15</v>
      </c>
      <c r="C21" s="834" t="s">
        <v>459</v>
      </c>
      <c r="D21" s="834"/>
      <c r="E21" s="834"/>
      <c r="F21" s="220"/>
      <c r="G21" s="8"/>
      <c r="H21" s="8"/>
      <c r="I21" s="8"/>
      <c r="J21" s="8"/>
      <c r="K21" s="8"/>
      <c r="L21" s="8"/>
      <c r="M21" s="8"/>
      <c r="N21" s="8"/>
    </row>
    <row r="22" spans="1:14">
      <c r="A22" s="213"/>
      <c r="B22" s="201" t="s">
        <v>16</v>
      </c>
      <c r="C22" s="762" t="s">
        <v>460</v>
      </c>
      <c r="D22" s="762"/>
      <c r="E22" s="762"/>
      <c r="F22" s="220"/>
      <c r="G22" s="8"/>
      <c r="H22" s="8"/>
      <c r="I22" s="8"/>
      <c r="J22" s="8"/>
      <c r="K22" s="8"/>
      <c r="L22" s="8"/>
      <c r="M22" s="8"/>
      <c r="N22" s="8"/>
    </row>
    <row r="23" spans="1:14">
      <c r="A23" s="213"/>
      <c r="C23" s="8"/>
      <c r="D23" s="8"/>
      <c r="E23" s="8"/>
      <c r="F23" s="220"/>
      <c r="G23" s="8"/>
      <c r="H23" s="8"/>
      <c r="I23" s="8"/>
      <c r="J23" s="8"/>
      <c r="K23" s="8"/>
      <c r="L23" s="8"/>
      <c r="M23" s="8"/>
      <c r="N23" s="8"/>
    </row>
    <row r="24" spans="1:14">
      <c r="A24" s="213"/>
      <c r="B24" s="220"/>
      <c r="C24" s="220"/>
      <c r="D24" s="220"/>
      <c r="E24" s="220"/>
      <c r="F24" s="220"/>
      <c r="G24" s="8"/>
      <c r="H24" s="8"/>
      <c r="I24" s="8"/>
      <c r="J24" s="8"/>
      <c r="K24" s="8"/>
      <c r="L24" s="8"/>
      <c r="M24" s="8"/>
      <c r="N24" s="8"/>
    </row>
    <row r="25" spans="1:14">
      <c r="A25" s="213">
        <v>6</v>
      </c>
      <c r="B25" s="767" t="s">
        <v>312</v>
      </c>
      <c r="C25" s="767"/>
      <c r="D25" s="767"/>
      <c r="E25" s="767"/>
      <c r="F25" s="6"/>
      <c r="G25" s="6"/>
      <c r="H25" s="8"/>
      <c r="I25" s="6"/>
      <c r="J25" s="6"/>
    </row>
    <row r="26" spans="1:14">
      <c r="A26" s="213"/>
      <c r="B26" s="812" t="s">
        <v>19</v>
      </c>
      <c r="C26" s="813"/>
      <c r="D26" s="813"/>
      <c r="E26" s="842"/>
      <c r="F26" s="220"/>
    </row>
    <row r="27" spans="1:14">
      <c r="A27" s="213"/>
      <c r="B27" s="201" t="s">
        <v>20</v>
      </c>
      <c r="C27" s="206" t="s">
        <v>90</v>
      </c>
      <c r="D27" s="206" t="s">
        <v>98</v>
      </c>
      <c r="E27" s="206" t="s">
        <v>22</v>
      </c>
      <c r="F27" s="220"/>
    </row>
    <row r="28" spans="1:14">
      <c r="A28" s="213"/>
      <c r="B28" s="203" t="s">
        <v>441</v>
      </c>
      <c r="C28" s="241">
        <v>17188.310000000001</v>
      </c>
      <c r="D28" s="967" t="s">
        <v>459</v>
      </c>
      <c r="E28" s="967" t="s">
        <v>460</v>
      </c>
      <c r="F28" s="220"/>
    </row>
    <row r="29" spans="1:14" ht="14.4">
      <c r="A29" s="213"/>
      <c r="B29" s="203" t="s">
        <v>24</v>
      </c>
      <c r="C29" s="242">
        <v>1507.79</v>
      </c>
      <c r="D29" s="968"/>
      <c r="E29" s="968"/>
      <c r="F29" s="220"/>
    </row>
    <row r="30" spans="1:14">
      <c r="A30" s="213"/>
      <c r="B30" s="203" t="s">
        <v>25</v>
      </c>
      <c r="C30" s="241">
        <v>1601.62</v>
      </c>
      <c r="D30" s="968"/>
      <c r="E30" s="968"/>
      <c r="F30" s="220"/>
    </row>
    <row r="31" spans="1:14">
      <c r="A31" s="213"/>
      <c r="B31" s="203" t="s">
        <v>26</v>
      </c>
      <c r="C31" s="241">
        <v>5233.05</v>
      </c>
      <c r="D31" s="969"/>
      <c r="E31" s="969"/>
      <c r="F31" s="220"/>
    </row>
    <row r="32" spans="1:14">
      <c r="A32" s="213"/>
      <c r="B32" s="8"/>
      <c r="C32" s="220"/>
      <c r="D32" s="220"/>
      <c r="E32" s="220"/>
      <c r="F32" s="220"/>
    </row>
    <row r="33" spans="1:10">
      <c r="A33" s="213">
        <v>7</v>
      </c>
      <c r="B33" s="767" t="s">
        <v>27</v>
      </c>
      <c r="C33" s="767"/>
      <c r="D33" s="767"/>
      <c r="E33" s="767"/>
      <c r="F33" s="6"/>
      <c r="G33" s="6"/>
      <c r="H33" s="6"/>
      <c r="I33" s="6"/>
      <c r="J33" s="6"/>
    </row>
    <row r="34" spans="1:10">
      <c r="A34" s="213"/>
      <c r="B34" s="201" t="s">
        <v>28</v>
      </c>
      <c r="C34" s="762" t="s">
        <v>858</v>
      </c>
      <c r="D34" s="762"/>
      <c r="E34" s="762"/>
      <c r="F34" s="8"/>
    </row>
    <row r="35" spans="1:10">
      <c r="A35" s="213"/>
      <c r="B35" s="201" t="s">
        <v>30</v>
      </c>
      <c r="C35" s="762" t="s">
        <v>459</v>
      </c>
      <c r="D35" s="762"/>
      <c r="E35" s="762"/>
      <c r="F35" s="8"/>
    </row>
    <row r="36" spans="1:10">
      <c r="A36" s="213"/>
      <c r="B36" s="201" t="s">
        <v>31</v>
      </c>
      <c r="C36" s="762" t="s">
        <v>460</v>
      </c>
      <c r="D36" s="762"/>
      <c r="E36" s="762"/>
      <c r="F36" s="8"/>
    </row>
    <row r="37" spans="1:10">
      <c r="A37" s="213"/>
      <c r="C37" s="8"/>
      <c r="D37" s="8"/>
      <c r="E37" s="8"/>
      <c r="F37" s="8"/>
    </row>
    <row r="38" spans="1:10">
      <c r="A38" s="213"/>
      <c r="B38" s="220"/>
      <c r="C38" s="8"/>
      <c r="D38" s="8"/>
      <c r="E38" s="8"/>
      <c r="F38" s="8"/>
    </row>
    <row r="39" spans="1:10">
      <c r="A39" s="213">
        <v>8</v>
      </c>
      <c r="B39" s="767" t="s">
        <v>310</v>
      </c>
      <c r="C39" s="767"/>
      <c r="D39" s="767"/>
      <c r="E39" s="767"/>
      <c r="F39" s="6"/>
      <c r="G39" s="6"/>
      <c r="H39" s="6"/>
      <c r="I39" s="6"/>
      <c r="J39" s="6"/>
    </row>
    <row r="40" spans="1:10">
      <c r="A40" s="213"/>
      <c r="B40" s="201" t="s">
        <v>33</v>
      </c>
      <c r="C40" s="825" t="s">
        <v>859</v>
      </c>
      <c r="D40" s="826"/>
      <c r="E40" s="827"/>
      <c r="F40" s="8"/>
    </row>
    <row r="41" spans="1:10" ht="15">
      <c r="A41" s="213"/>
      <c r="B41" s="201" t="s">
        <v>30</v>
      </c>
      <c r="C41" s="762" t="s">
        <v>459</v>
      </c>
      <c r="D41" s="762"/>
      <c r="E41" s="762"/>
      <c r="F41" s="82"/>
      <c r="I41" s="82"/>
    </row>
    <row r="42" spans="1:10">
      <c r="A42" s="213"/>
      <c r="B42" s="201" t="s">
        <v>31</v>
      </c>
      <c r="C42" s="762" t="s">
        <v>460</v>
      </c>
      <c r="D42" s="762"/>
      <c r="E42" s="762"/>
      <c r="F42" s="8"/>
    </row>
    <row r="43" spans="1:10">
      <c r="A43" s="213"/>
      <c r="B43" s="768" t="s">
        <v>300</v>
      </c>
      <c r="C43" s="769"/>
      <c r="D43" s="769"/>
      <c r="E43" s="770"/>
      <c r="F43" s="8"/>
    </row>
    <row r="44" spans="1:10">
      <c r="A44" s="221"/>
      <c r="D44" s="209"/>
      <c r="E44" s="8"/>
    </row>
    <row r="45" spans="1:10">
      <c r="A45" s="11">
        <v>9</v>
      </c>
      <c r="B45" s="766" t="s">
        <v>311</v>
      </c>
      <c r="C45" s="767"/>
      <c r="D45" s="767"/>
      <c r="E45" s="767"/>
      <c r="F45" s="12"/>
      <c r="G45" s="6"/>
      <c r="H45" s="6"/>
      <c r="I45" s="6"/>
    </row>
    <row r="46" spans="1:10" ht="52.8">
      <c r="A46" s="11"/>
      <c r="B46" s="205" t="s">
        <v>36</v>
      </c>
      <c r="C46" s="216" t="s">
        <v>37</v>
      </c>
      <c r="D46" s="214" t="s">
        <v>968</v>
      </c>
      <c r="E46" s="216" t="s">
        <v>92</v>
      </c>
    </row>
    <row r="47" spans="1:10" ht="79.2">
      <c r="A47" s="13"/>
      <c r="B47" s="212" t="s">
        <v>566</v>
      </c>
      <c r="C47" s="212" t="s">
        <v>1281</v>
      </c>
      <c r="D47" s="212" t="s">
        <v>1282</v>
      </c>
      <c r="E47" s="215" t="s">
        <v>553</v>
      </c>
      <c r="G47" s="5" t="s">
        <v>119</v>
      </c>
    </row>
    <row r="48" spans="1:10">
      <c r="A48" s="14"/>
      <c r="B48" s="839"/>
      <c r="C48" s="840"/>
      <c r="D48" s="840"/>
      <c r="E48" s="841"/>
      <c r="F48" s="220"/>
      <c r="G48" s="220"/>
      <c r="H48" s="220"/>
    </row>
    <row r="49" spans="1:14">
      <c r="A49" s="15"/>
      <c r="B49" s="37"/>
      <c r="C49" s="209"/>
      <c r="D49" s="209"/>
      <c r="E49" s="209"/>
      <c r="F49" s="220"/>
      <c r="G49" s="220"/>
      <c r="H49" s="220"/>
      <c r="I49" s="220"/>
    </row>
    <row r="50" spans="1:14">
      <c r="A50" s="11">
        <v>10</v>
      </c>
      <c r="B50" s="766" t="s">
        <v>311</v>
      </c>
      <c r="C50" s="767"/>
      <c r="D50" s="767"/>
      <c r="E50" s="767"/>
      <c r="F50" s="220"/>
      <c r="G50" s="220"/>
      <c r="H50" s="220"/>
    </row>
    <row r="51" spans="1:14">
      <c r="A51" s="13"/>
      <c r="B51" s="929" t="s">
        <v>41</v>
      </c>
      <c r="C51" s="847" t="s">
        <v>1281</v>
      </c>
      <c r="D51" s="848"/>
      <c r="E51" s="849"/>
      <c r="K51" s="1"/>
    </row>
    <row r="52" spans="1:14" ht="40.200000000000003" customHeight="1">
      <c r="A52" s="13"/>
      <c r="B52" s="1026"/>
      <c r="C52" s="850"/>
      <c r="D52" s="851"/>
      <c r="E52" s="852"/>
      <c r="K52" s="1"/>
    </row>
    <row r="53" spans="1:14" ht="58.2" customHeight="1">
      <c r="A53" s="11"/>
      <c r="B53" s="16" t="s">
        <v>42</v>
      </c>
      <c r="C53" s="854" t="s">
        <v>1282</v>
      </c>
      <c r="D53" s="854"/>
      <c r="E53" s="854"/>
    </row>
    <row r="54" spans="1:14">
      <c r="A54" s="13"/>
      <c r="B54" s="16" t="s">
        <v>43</v>
      </c>
      <c r="C54" s="1064" t="s">
        <v>554</v>
      </c>
      <c r="D54" s="1065"/>
      <c r="E54" s="1066"/>
      <c r="K54" s="17"/>
    </row>
    <row r="55" spans="1:14" s="38" customFormat="1">
      <c r="A55" s="18" t="s">
        <v>45</v>
      </c>
      <c r="B55" s="858" t="s">
        <v>46</v>
      </c>
      <c r="C55" s="858"/>
      <c r="D55" s="858"/>
      <c r="E55" s="858"/>
    </row>
    <row r="56" spans="1:14">
      <c r="A56" s="23"/>
      <c r="B56" s="24"/>
      <c r="C56" s="25"/>
      <c r="D56" s="25"/>
      <c r="E56" s="25"/>
      <c r="F56" s="25"/>
    </row>
    <row r="57" spans="1:14">
      <c r="A57" s="213">
        <v>11</v>
      </c>
      <c r="B57" s="2" t="s">
        <v>47</v>
      </c>
      <c r="C57" s="799" t="s">
        <v>282</v>
      </c>
      <c r="D57" s="799"/>
      <c r="E57" s="799"/>
      <c r="F57" s="6"/>
      <c r="G57" s="6"/>
      <c r="H57" s="26"/>
      <c r="I57" s="6"/>
      <c r="J57" s="6"/>
    </row>
    <row r="58" spans="1:14">
      <c r="A58" s="213"/>
      <c r="B58" s="220"/>
      <c r="C58" s="220"/>
      <c r="D58" s="220"/>
      <c r="E58" s="220"/>
      <c r="F58" s="220"/>
      <c r="G58" s="220"/>
      <c r="H58" s="27"/>
      <c r="I58" s="27"/>
      <c r="J58" s="220"/>
    </row>
    <row r="59" spans="1:14">
      <c r="A59" s="213">
        <v>12</v>
      </c>
      <c r="B59" s="6" t="s">
        <v>48</v>
      </c>
      <c r="C59" s="6"/>
      <c r="D59" s="6"/>
      <c r="E59" s="26"/>
      <c r="F59" s="26"/>
      <c r="G59" s="6"/>
      <c r="H59" s="26"/>
      <c r="I59" s="6"/>
      <c r="J59" s="6"/>
      <c r="K59" s="6"/>
      <c r="L59" s="6"/>
      <c r="M59" s="6"/>
      <c r="N59" s="6"/>
    </row>
    <row r="60" spans="1:14">
      <c r="A60" s="213"/>
      <c r="B60" s="6"/>
      <c r="C60" s="6"/>
      <c r="D60" s="6"/>
      <c r="E60" s="26"/>
      <c r="F60" s="26"/>
      <c r="G60" s="26"/>
      <c r="H60" s="6"/>
      <c r="I60" s="6"/>
      <c r="J60" s="6"/>
      <c r="K60" s="6"/>
      <c r="L60" s="6"/>
      <c r="M60" s="6"/>
      <c r="N60" s="6"/>
    </row>
    <row r="61" spans="1:14">
      <c r="A61" s="213"/>
      <c r="B61" s="201" t="s">
        <v>49</v>
      </c>
      <c r="C61" s="1059" t="s">
        <v>567</v>
      </c>
      <c r="D61" s="1060"/>
      <c r="E61" s="1060"/>
      <c r="F61" s="27"/>
      <c r="G61" s="27"/>
      <c r="H61" s="220"/>
      <c r="I61" s="220"/>
      <c r="J61" s="220"/>
      <c r="K61" s="220"/>
      <c r="L61" s="220"/>
      <c r="M61" s="220"/>
      <c r="N61" s="220"/>
    </row>
    <row r="62" spans="1:14">
      <c r="A62" s="213"/>
      <c r="B62" s="220"/>
      <c r="C62" s="220"/>
      <c r="D62" s="55"/>
      <c r="E62" s="55"/>
      <c r="F62" s="220"/>
      <c r="G62" s="220"/>
      <c r="H62" s="220"/>
      <c r="I62" s="220"/>
      <c r="J62" s="220"/>
      <c r="K62" s="220"/>
      <c r="L62" s="220"/>
      <c r="M62" s="220"/>
      <c r="N62" s="220"/>
    </row>
    <row r="63" spans="1:14">
      <c r="A63" s="213"/>
      <c r="B63" s="767" t="s">
        <v>50</v>
      </c>
      <c r="C63" s="800" t="s">
        <v>568</v>
      </c>
      <c r="D63" s="800" t="s">
        <v>100</v>
      </c>
      <c r="E63" s="802" t="s">
        <v>96</v>
      </c>
      <c r="F63" s="790" t="s">
        <v>117</v>
      </c>
      <c r="G63" s="791"/>
      <c r="H63" s="792"/>
      <c r="I63" s="771" t="s">
        <v>52</v>
      </c>
      <c r="J63" s="771"/>
      <c r="K63" s="771"/>
      <c r="L63" s="771" t="s">
        <v>53</v>
      </c>
      <c r="M63" s="771"/>
      <c r="N63" s="771"/>
    </row>
    <row r="64" spans="1:14" ht="39.6">
      <c r="A64" s="221"/>
      <c r="B64" s="767"/>
      <c r="C64" s="801"/>
      <c r="D64" s="801"/>
      <c r="E64" s="803"/>
      <c r="F64" s="201" t="s">
        <v>54</v>
      </c>
      <c r="G64" s="201" t="s">
        <v>55</v>
      </c>
      <c r="H64" s="201" t="s">
        <v>56</v>
      </c>
      <c r="I64" s="201" t="s">
        <v>57</v>
      </c>
      <c r="J64" s="201" t="s">
        <v>55</v>
      </c>
      <c r="K64" s="201" t="s">
        <v>56</v>
      </c>
      <c r="L64" s="201" t="s">
        <v>57</v>
      </c>
      <c r="M64" s="201" t="s">
        <v>55</v>
      </c>
      <c r="N64" s="201" t="s">
        <v>56</v>
      </c>
    </row>
    <row r="65" spans="1:14">
      <c r="A65" s="221"/>
      <c r="B65" s="201" t="s">
        <v>80</v>
      </c>
      <c r="C65" s="53">
        <v>221.55</v>
      </c>
      <c r="D65" s="28">
        <v>392.35</v>
      </c>
      <c r="E65" s="28">
        <v>491.95</v>
      </c>
      <c r="F65" s="28">
        <v>510.3</v>
      </c>
      <c r="G65" s="28">
        <v>514</v>
      </c>
      <c r="H65" s="28">
        <v>490.3</v>
      </c>
      <c r="I65" s="28" t="s">
        <v>40</v>
      </c>
      <c r="J65" s="28" t="s">
        <v>40</v>
      </c>
      <c r="K65" s="28" t="s">
        <v>40</v>
      </c>
      <c r="L65" s="28" t="s">
        <v>40</v>
      </c>
      <c r="M65" s="28" t="s">
        <v>40</v>
      </c>
      <c r="N65" s="28" t="s">
        <v>40</v>
      </c>
    </row>
    <row r="66" spans="1:14" ht="26.4">
      <c r="A66" s="221"/>
      <c r="B66" s="201" t="s">
        <v>350</v>
      </c>
      <c r="C66" s="53">
        <v>18534.099999999999</v>
      </c>
      <c r="D66" s="28">
        <v>19322.55</v>
      </c>
      <c r="E66" s="28">
        <v>19253.8</v>
      </c>
      <c r="F66" s="28">
        <v>22462</v>
      </c>
      <c r="G66" s="28">
        <v>22529.95</v>
      </c>
      <c r="H66" s="28">
        <v>22427.75</v>
      </c>
      <c r="I66" s="28" t="s">
        <v>40</v>
      </c>
      <c r="J66" s="28" t="s">
        <v>40</v>
      </c>
      <c r="K66" s="28" t="s">
        <v>40</v>
      </c>
      <c r="L66" s="28" t="s">
        <v>40</v>
      </c>
      <c r="M66" s="28" t="s">
        <v>40</v>
      </c>
      <c r="N66" s="28" t="s">
        <v>40</v>
      </c>
    </row>
    <row r="67" spans="1:14" ht="13.8">
      <c r="A67" s="221"/>
      <c r="B67" s="201" t="s">
        <v>313</v>
      </c>
      <c r="C67" s="829" t="s">
        <v>76</v>
      </c>
      <c r="D67" s="829"/>
      <c r="E67" s="829"/>
      <c r="F67" s="829"/>
      <c r="G67" s="829"/>
      <c r="H67" s="829"/>
      <c r="I67" s="829"/>
      <c r="J67" s="829"/>
      <c r="K67" s="829"/>
      <c r="L67" s="829"/>
      <c r="M67" s="829"/>
      <c r="N67" s="829"/>
    </row>
    <row r="68" spans="1:14">
      <c r="A68" s="221"/>
      <c r="B68" s="830" t="s">
        <v>569</v>
      </c>
      <c r="C68" s="830"/>
      <c r="D68" s="830"/>
      <c r="E68" s="830"/>
      <c r="F68" s="830"/>
      <c r="G68" s="830"/>
      <c r="H68" s="830"/>
      <c r="I68" s="830"/>
      <c r="J68" s="830"/>
      <c r="K68" s="830"/>
      <c r="L68" s="830"/>
      <c r="M68" s="830"/>
      <c r="N68" s="830"/>
    </row>
    <row r="69" spans="1:14" ht="13.8">
      <c r="A69" s="221"/>
      <c r="B69" s="832" t="s">
        <v>79</v>
      </c>
      <c r="C69" s="832"/>
      <c r="D69" s="832"/>
      <c r="E69" s="832"/>
      <c r="F69" s="832"/>
      <c r="G69" s="832"/>
      <c r="H69" s="832"/>
      <c r="I69" s="832"/>
      <c r="J69" s="832"/>
      <c r="K69" s="832"/>
      <c r="L69" s="832"/>
      <c r="M69" s="832"/>
      <c r="N69" s="832"/>
    </row>
    <row r="70" spans="1:14">
      <c r="A70" s="221"/>
      <c r="B70" s="810" t="s">
        <v>119</v>
      </c>
      <c r="C70" s="810"/>
      <c r="D70" s="810"/>
      <c r="E70" s="810"/>
      <c r="F70" s="810"/>
      <c r="G70" s="810"/>
      <c r="H70" s="810"/>
      <c r="I70" s="810"/>
      <c r="J70" s="810"/>
      <c r="K70" s="810"/>
      <c r="L70" s="810"/>
      <c r="M70" s="810"/>
      <c r="N70" s="810"/>
    </row>
    <row r="71" spans="1:14" s="1" customFormat="1">
      <c r="B71" s="853" t="s">
        <v>61</v>
      </c>
      <c r="C71" s="853"/>
      <c r="D71" s="853"/>
      <c r="E71" s="853"/>
      <c r="F71" s="853"/>
      <c r="G71" s="853"/>
      <c r="H71" s="853"/>
      <c r="I71" s="853"/>
      <c r="J71" s="853"/>
      <c r="K71" s="853"/>
      <c r="L71" s="853"/>
      <c r="M71" s="853"/>
      <c r="N71" s="853"/>
    </row>
    <row r="72" spans="1:14">
      <c r="A72" s="221"/>
      <c r="B72" s="831" t="s">
        <v>110</v>
      </c>
      <c r="C72" s="831"/>
      <c r="D72" s="831"/>
      <c r="E72" s="831"/>
      <c r="F72" s="831"/>
      <c r="G72" s="831"/>
      <c r="H72" s="831"/>
      <c r="I72" s="831"/>
      <c r="J72" s="831"/>
      <c r="K72" s="831"/>
      <c r="L72" s="831"/>
      <c r="M72" s="831"/>
      <c r="N72" s="831"/>
    </row>
    <row r="73" spans="1:14">
      <c r="A73" s="221"/>
      <c r="B73" s="831" t="s">
        <v>62</v>
      </c>
      <c r="C73" s="831"/>
      <c r="D73" s="831"/>
      <c r="E73" s="831"/>
      <c r="F73" s="831"/>
      <c r="G73" s="831"/>
      <c r="H73" s="831"/>
      <c r="I73" s="831"/>
      <c r="J73" s="831"/>
      <c r="K73" s="831"/>
      <c r="L73" s="831"/>
      <c r="M73" s="831"/>
      <c r="N73" s="831"/>
    </row>
    <row r="74" spans="1:14">
      <c r="A74" s="221"/>
      <c r="B74" s="30"/>
      <c r="C74" s="30"/>
      <c r="D74" s="30"/>
      <c r="E74" s="30"/>
      <c r="F74" s="30"/>
      <c r="G74" s="8"/>
      <c r="H74" s="8"/>
      <c r="I74" s="8"/>
      <c r="J74" s="8"/>
      <c r="K74" s="8"/>
      <c r="L74" s="8"/>
      <c r="M74" s="8"/>
      <c r="N74" s="8"/>
    </row>
    <row r="75" spans="1:14" ht="32.25" customHeight="1">
      <c r="A75" s="213">
        <v>13</v>
      </c>
      <c r="B75" s="796" t="s">
        <v>63</v>
      </c>
      <c r="C75" s="797"/>
      <c r="D75" s="797"/>
      <c r="E75" s="797"/>
      <c r="F75" s="797"/>
      <c r="G75" s="766"/>
      <c r="H75" s="6"/>
      <c r="I75" s="6"/>
      <c r="J75" s="6"/>
      <c r="K75" s="6"/>
      <c r="L75" s="6"/>
      <c r="M75" s="6"/>
      <c r="N75" s="6"/>
    </row>
    <row r="76" spans="1:14">
      <c r="A76" s="213"/>
      <c r="C76" s="220"/>
      <c r="D76" s="220"/>
      <c r="E76" s="220"/>
      <c r="F76" s="220"/>
      <c r="G76" s="220"/>
      <c r="H76" s="220"/>
      <c r="I76" s="220"/>
      <c r="J76" s="220"/>
      <c r="K76" s="220"/>
      <c r="L76" s="220"/>
      <c r="M76" s="220"/>
      <c r="N76" s="220"/>
    </row>
    <row r="77" spans="1:14" ht="26.4">
      <c r="A77" s="221"/>
      <c r="B77" s="204" t="s">
        <v>64</v>
      </c>
      <c r="C77" s="206" t="s">
        <v>65</v>
      </c>
      <c r="D77" s="206" t="s">
        <v>342</v>
      </c>
      <c r="E77" s="206" t="s">
        <v>94</v>
      </c>
      <c r="F77" s="206" t="s">
        <v>67</v>
      </c>
      <c r="G77" s="206" t="s">
        <v>81</v>
      </c>
      <c r="H77" s="8"/>
      <c r="I77" s="8"/>
      <c r="J77" s="8"/>
      <c r="K77" s="8"/>
      <c r="L77" s="8"/>
      <c r="M77" s="8"/>
      <c r="N77" s="8"/>
    </row>
    <row r="78" spans="1:14" ht="13.2" customHeight="1">
      <c r="A78" s="221"/>
      <c r="B78" s="773" t="s">
        <v>440</v>
      </c>
      <c r="C78" s="2" t="s">
        <v>570</v>
      </c>
      <c r="D78" s="39">
        <v>4.43</v>
      </c>
      <c r="E78" s="39">
        <v>9.73</v>
      </c>
      <c r="F78" s="958" t="s">
        <v>459</v>
      </c>
      <c r="G78" s="958" t="s">
        <v>460</v>
      </c>
      <c r="H78" s="32"/>
      <c r="I78" s="32"/>
      <c r="J78" s="32"/>
      <c r="K78" s="32"/>
      <c r="L78" s="32"/>
      <c r="M78" s="32"/>
      <c r="N78" s="32"/>
    </row>
    <row r="79" spans="1:14">
      <c r="A79" s="221"/>
      <c r="B79" s="773"/>
      <c r="C79" s="2" t="s">
        <v>126</v>
      </c>
      <c r="D79" s="202"/>
      <c r="E79" s="202"/>
      <c r="F79" s="959"/>
      <c r="G79" s="959"/>
      <c r="H79" s="32"/>
      <c r="I79" s="32"/>
      <c r="J79" s="32"/>
      <c r="K79" s="32"/>
      <c r="L79" s="32"/>
      <c r="M79" s="32"/>
      <c r="N79" s="32"/>
    </row>
    <row r="80" spans="1:14">
      <c r="A80" s="221"/>
      <c r="B80" s="773"/>
      <c r="C80" s="10" t="s">
        <v>571</v>
      </c>
      <c r="D80" s="202">
        <v>9.64</v>
      </c>
      <c r="E80" s="243">
        <v>13.44</v>
      </c>
      <c r="F80" s="959"/>
      <c r="G80" s="959"/>
      <c r="H80" s="32"/>
      <c r="I80" s="32"/>
      <c r="J80" s="32"/>
      <c r="K80" s="32"/>
      <c r="L80" s="32"/>
      <c r="M80" s="32"/>
      <c r="N80" s="32"/>
    </row>
    <row r="81" spans="1:14">
      <c r="A81" s="221"/>
      <c r="B81" s="773"/>
      <c r="C81" s="2" t="s">
        <v>70</v>
      </c>
      <c r="D81" s="57">
        <v>9.64</v>
      </c>
      <c r="E81" s="244">
        <v>13.44</v>
      </c>
      <c r="F81" s="959"/>
      <c r="G81" s="959"/>
      <c r="H81" s="32"/>
      <c r="I81" s="32"/>
      <c r="J81" s="32"/>
      <c r="K81" s="32"/>
      <c r="L81" s="32"/>
      <c r="M81" s="32"/>
      <c r="N81" s="32"/>
    </row>
    <row r="82" spans="1:14">
      <c r="A82" s="221"/>
      <c r="B82" s="773" t="s">
        <v>71</v>
      </c>
      <c r="C82" s="2" t="s">
        <v>570</v>
      </c>
      <c r="D82" s="45">
        <v>28.89</v>
      </c>
      <c r="E82" s="45">
        <f>510.3/9.73</f>
        <v>52.446043165467621</v>
      </c>
      <c r="F82" s="959"/>
      <c r="G82" s="959"/>
      <c r="H82" s="32"/>
      <c r="I82" s="32"/>
      <c r="J82" s="32"/>
      <c r="K82" s="32"/>
      <c r="L82" s="32"/>
      <c r="M82" s="32"/>
      <c r="N82" s="32"/>
    </row>
    <row r="83" spans="1:14">
      <c r="A83" s="221"/>
      <c r="B83" s="773"/>
      <c r="C83" s="2" t="s">
        <v>69</v>
      </c>
      <c r="D83" s="202"/>
      <c r="E83" s="202"/>
      <c r="F83" s="959"/>
      <c r="G83" s="959"/>
      <c r="H83" s="32"/>
      <c r="I83" s="32"/>
      <c r="J83" s="32"/>
      <c r="K83" s="32"/>
      <c r="L83" s="32"/>
      <c r="M83" s="32"/>
      <c r="N83" s="32"/>
    </row>
    <row r="84" spans="1:14">
      <c r="A84" s="221"/>
      <c r="B84" s="773"/>
      <c r="C84" s="10" t="s">
        <v>571</v>
      </c>
      <c r="D84" s="202">
        <v>34.020000000000003</v>
      </c>
      <c r="E84" s="243">
        <f>367.4/13.44</f>
        <v>27.336309523809522</v>
      </c>
      <c r="F84" s="959"/>
      <c r="G84" s="959"/>
      <c r="H84" s="32"/>
      <c r="I84" s="32"/>
      <c r="J84" s="32"/>
      <c r="K84" s="32"/>
      <c r="L84" s="32"/>
      <c r="M84" s="32"/>
      <c r="N84" s="32"/>
    </row>
    <row r="85" spans="1:14">
      <c r="A85" s="221"/>
      <c r="B85" s="773"/>
      <c r="C85" s="2" t="s">
        <v>70</v>
      </c>
      <c r="D85" s="57">
        <v>34.020000000000003</v>
      </c>
      <c r="E85" s="243">
        <f>367.4/13.44</f>
        <v>27.336309523809522</v>
      </c>
      <c r="F85" s="959"/>
      <c r="G85" s="959"/>
      <c r="H85" s="32"/>
      <c r="I85" s="32"/>
      <c r="J85" s="32"/>
      <c r="K85" s="32"/>
      <c r="L85" s="32"/>
      <c r="M85" s="32"/>
      <c r="N85" s="32"/>
    </row>
    <row r="86" spans="1:14">
      <c r="A86" s="221"/>
      <c r="B86" s="773" t="s">
        <v>72</v>
      </c>
      <c r="C86" s="2" t="s">
        <v>570</v>
      </c>
      <c r="D86" s="51">
        <v>0.90049999999999997</v>
      </c>
      <c r="E86" s="51">
        <f>1507.79/6834.67</f>
        <v>0.22060904184108376</v>
      </c>
      <c r="F86" s="959"/>
      <c r="G86" s="959"/>
      <c r="H86" s="32"/>
      <c r="K86" s="1"/>
    </row>
    <row r="87" spans="1:14">
      <c r="A87" s="221"/>
      <c r="B87" s="773"/>
      <c r="C87" s="2" t="s">
        <v>69</v>
      </c>
      <c r="D87" s="202"/>
      <c r="E87" s="202"/>
      <c r="F87" s="959"/>
      <c r="G87" s="959"/>
      <c r="H87" s="32"/>
      <c r="I87" s="32"/>
      <c r="J87" s="32"/>
      <c r="K87" s="32"/>
      <c r="L87" s="32"/>
      <c r="M87" s="32"/>
      <c r="N87" s="32"/>
    </row>
    <row r="88" spans="1:14">
      <c r="A88" s="221"/>
      <c r="B88" s="773"/>
      <c r="C88" s="10" t="s">
        <v>571</v>
      </c>
      <c r="D88" s="51" t="s">
        <v>572</v>
      </c>
      <c r="E88" s="245">
        <f>1612.37/8860.42</f>
        <v>0.1819744436493981</v>
      </c>
      <c r="F88" s="959"/>
      <c r="G88" s="959"/>
      <c r="H88" s="32"/>
      <c r="I88" s="32"/>
      <c r="J88" s="32"/>
      <c r="K88" s="32"/>
      <c r="L88" s="32"/>
      <c r="M88" s="32"/>
      <c r="N88" s="32"/>
    </row>
    <row r="89" spans="1:14">
      <c r="A89" s="221"/>
      <c r="B89" s="773"/>
      <c r="C89" s="2" t="s">
        <v>70</v>
      </c>
      <c r="D89" s="84">
        <v>0.2026</v>
      </c>
      <c r="E89" s="245">
        <f>1612.37/8860.42</f>
        <v>0.1819744436493981</v>
      </c>
      <c r="F89" s="959"/>
      <c r="G89" s="959"/>
      <c r="H89" s="32"/>
      <c r="I89" s="32"/>
      <c r="J89" s="32"/>
      <c r="K89" s="32"/>
      <c r="L89" s="32"/>
      <c r="M89" s="32"/>
      <c r="N89" s="32"/>
    </row>
    <row r="90" spans="1:14">
      <c r="A90" s="221"/>
      <c r="B90" s="773" t="s">
        <v>73</v>
      </c>
      <c r="C90" s="2" t="s">
        <v>570</v>
      </c>
      <c r="D90" s="39">
        <v>33.81</v>
      </c>
      <c r="E90" s="45">
        <f>6834.67/160.162</f>
        <v>42.673480600891594</v>
      </c>
      <c r="F90" s="959"/>
      <c r="G90" s="959"/>
      <c r="H90" s="32"/>
      <c r="I90" s="32"/>
      <c r="J90" s="32"/>
      <c r="K90" s="32"/>
      <c r="L90" s="32"/>
      <c r="M90" s="32"/>
      <c r="N90" s="32"/>
    </row>
    <row r="91" spans="1:14">
      <c r="A91" s="221"/>
      <c r="B91" s="773"/>
      <c r="C91" s="2" t="s">
        <v>69</v>
      </c>
      <c r="D91" s="202"/>
      <c r="E91" s="202"/>
      <c r="F91" s="959"/>
      <c r="G91" s="959"/>
      <c r="H91" s="32"/>
      <c r="I91" s="32"/>
      <c r="J91" s="32"/>
      <c r="L91" s="32"/>
      <c r="M91" s="32"/>
      <c r="N91" s="32"/>
    </row>
    <row r="92" spans="1:14">
      <c r="A92" s="221"/>
      <c r="B92" s="828"/>
      <c r="C92" s="10" t="s">
        <v>571</v>
      </c>
      <c r="D92" s="202">
        <v>47.58</v>
      </c>
      <c r="E92" s="243">
        <f>8860.42/120.03</f>
        <v>73.818378738648676</v>
      </c>
      <c r="F92" s="959"/>
      <c r="G92" s="959"/>
      <c r="H92" s="32"/>
      <c r="I92" s="32"/>
      <c r="J92" s="32"/>
      <c r="L92" s="32"/>
      <c r="M92" s="32"/>
      <c r="N92" s="32"/>
    </row>
    <row r="93" spans="1:14">
      <c r="A93" s="221"/>
      <c r="B93" s="828"/>
      <c r="C93" s="2" t="s">
        <v>70</v>
      </c>
      <c r="D93" s="57">
        <v>47.58</v>
      </c>
      <c r="E93" s="243">
        <f>8860.42/120.03</f>
        <v>73.818378738648676</v>
      </c>
      <c r="F93" s="959"/>
      <c r="G93" s="959"/>
      <c r="H93" s="32"/>
      <c r="I93" s="32"/>
      <c r="J93" s="32"/>
      <c r="L93" s="32"/>
      <c r="M93" s="32"/>
      <c r="N93" s="32"/>
    </row>
    <row r="94" spans="1:14" s="1" customFormat="1">
      <c r="B94" s="777"/>
      <c r="C94" s="778"/>
      <c r="D94" s="778"/>
      <c r="E94" s="778"/>
      <c r="F94" s="778"/>
      <c r="G94" s="779"/>
      <c r="I94" s="1" t="s">
        <v>119</v>
      </c>
      <c r="K94" s="5"/>
    </row>
    <row r="95" spans="1:14">
      <c r="A95" s="221"/>
      <c r="B95" s="780" t="s">
        <v>861</v>
      </c>
      <c r="C95" s="781"/>
      <c r="D95" s="781"/>
      <c r="E95" s="781"/>
      <c r="F95" s="781"/>
      <c r="G95" s="782"/>
      <c r="H95" s="32"/>
      <c r="I95" s="32"/>
      <c r="J95" s="32"/>
      <c r="L95" s="32"/>
      <c r="M95" s="32"/>
      <c r="N95" s="32"/>
    </row>
    <row r="96" spans="1:14">
      <c r="A96" s="221"/>
      <c r="B96" s="768"/>
      <c r="C96" s="769"/>
      <c r="D96" s="769"/>
      <c r="E96" s="769"/>
      <c r="F96" s="769"/>
      <c r="G96" s="770"/>
      <c r="H96" s="32"/>
      <c r="I96" s="32"/>
      <c r="J96" s="32"/>
      <c r="L96" s="32"/>
      <c r="M96" s="32"/>
      <c r="N96" s="32"/>
    </row>
    <row r="97" spans="1:9">
      <c r="C97" s="786"/>
      <c r="D97" s="786"/>
      <c r="E97" s="786"/>
      <c r="F97" s="786"/>
      <c r="G97" s="786"/>
      <c r="H97" s="32"/>
      <c r="I97" s="32" t="s">
        <v>119</v>
      </c>
    </row>
    <row r="98" spans="1:9">
      <c r="A98" s="213">
        <v>14</v>
      </c>
      <c r="B98" s="36" t="s">
        <v>74</v>
      </c>
      <c r="C98" s="787" t="s">
        <v>40</v>
      </c>
      <c r="D98" s="788"/>
      <c r="E98" s="788"/>
      <c r="F98" s="788"/>
      <c r="G98" s="789"/>
    </row>
    <row r="99" spans="1:9">
      <c r="C99" s="42"/>
      <c r="D99" s="42"/>
      <c r="E99" s="42"/>
      <c r="F99" s="42"/>
      <c r="G99" s="42"/>
    </row>
    <row r="101" spans="1:9" ht="13.8">
      <c r="B101" s="879" t="s">
        <v>573</v>
      </c>
      <c r="C101" s="880"/>
      <c r="D101" s="880"/>
      <c r="E101" s="880"/>
      <c r="F101" s="880"/>
      <c r="G101" s="880"/>
      <c r="H101" s="137"/>
    </row>
    <row r="103" spans="1:9">
      <c r="B103" s="933" t="s">
        <v>862</v>
      </c>
      <c r="C103" s="933"/>
      <c r="D103" s="933"/>
      <c r="E103" s="933"/>
      <c r="F103" s="933"/>
      <c r="G103" s="933"/>
    </row>
    <row r="106" spans="1:9">
      <c r="D106" s="52"/>
      <c r="E106" s="52"/>
    </row>
    <row r="107" spans="1:9">
      <c r="E107" s="52"/>
    </row>
    <row r="108" spans="1:9">
      <c r="C108" s="111"/>
    </row>
    <row r="110" spans="1:9">
      <c r="C110" s="111"/>
    </row>
  </sheetData>
  <mergeCells count="67">
    <mergeCell ref="C18:E18"/>
    <mergeCell ref="A1:B1"/>
    <mergeCell ref="C3:E3"/>
    <mergeCell ref="C5:E5"/>
    <mergeCell ref="B6:E6"/>
    <mergeCell ref="C8:E8"/>
    <mergeCell ref="B9:E9"/>
    <mergeCell ref="C11:E11"/>
    <mergeCell ref="B12:E12"/>
    <mergeCell ref="C14:E14"/>
    <mergeCell ref="B15:E15"/>
    <mergeCell ref="B17:E17"/>
    <mergeCell ref="C35:E35"/>
    <mergeCell ref="C19:E19"/>
    <mergeCell ref="C20:E20"/>
    <mergeCell ref="C21:E21"/>
    <mergeCell ref="C22:E22"/>
    <mergeCell ref="B25:E25"/>
    <mergeCell ref="B26:E26"/>
    <mergeCell ref="D28:D31"/>
    <mergeCell ref="E28:E31"/>
    <mergeCell ref="B33:E33"/>
    <mergeCell ref="C34:E34"/>
    <mergeCell ref="C53:E53"/>
    <mergeCell ref="C36:E36"/>
    <mergeCell ref="B39:E39"/>
    <mergeCell ref="C40:E40"/>
    <mergeCell ref="C41:E41"/>
    <mergeCell ref="C42:E42"/>
    <mergeCell ref="B43:E43"/>
    <mergeCell ref="B45:E45"/>
    <mergeCell ref="B48:E48"/>
    <mergeCell ref="B50:E50"/>
    <mergeCell ref="B51:B52"/>
    <mergeCell ref="C51:E52"/>
    <mergeCell ref="B69:N69"/>
    <mergeCell ref="C54:E54"/>
    <mergeCell ref="B55:E55"/>
    <mergeCell ref="C57:E57"/>
    <mergeCell ref="C61:E61"/>
    <mergeCell ref="B63:B64"/>
    <mergeCell ref="C63:C64"/>
    <mergeCell ref="D63:D64"/>
    <mergeCell ref="E63:E64"/>
    <mergeCell ref="F63:H63"/>
    <mergeCell ref="I63:K63"/>
    <mergeCell ref="L63:N63"/>
    <mergeCell ref="C67:N67"/>
    <mergeCell ref="B68:N68"/>
    <mergeCell ref="B78:B81"/>
    <mergeCell ref="F78:F93"/>
    <mergeCell ref="G78:G93"/>
    <mergeCell ref="B82:B85"/>
    <mergeCell ref="B70:N70"/>
    <mergeCell ref="B71:N71"/>
    <mergeCell ref="B72:N72"/>
    <mergeCell ref="B73:N73"/>
    <mergeCell ref="B75:G75"/>
    <mergeCell ref="C98:G98"/>
    <mergeCell ref="B101:G101"/>
    <mergeCell ref="B103:G103"/>
    <mergeCell ref="B86:B89"/>
    <mergeCell ref="B90:B93"/>
    <mergeCell ref="B94:G94"/>
    <mergeCell ref="B95:G95"/>
    <mergeCell ref="B96:G96"/>
    <mergeCell ref="C97:G97"/>
  </mergeCells>
  <pageMargins left="0.7" right="0.7" top="0.75" bottom="0.75" header="0.3" footer="0.3"/>
  <pageSetup paperSize="8" scale="80" orientation="landscape" horizontalDpi="200" verticalDpi="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view="pageBreakPreview" topLeftCell="A78" zoomScale="90" zoomScaleNormal="63" zoomScaleSheetLayoutView="90" workbookViewId="0">
      <selection activeCell="C53" sqref="C53:E53"/>
    </sheetView>
  </sheetViews>
  <sheetFormatPr defaultColWidth="8.88671875" defaultRowHeight="13.2"/>
  <cols>
    <col min="1" max="1" width="8.88671875" style="5"/>
    <col min="2" max="2" width="40.88671875" style="5" customWidth="1"/>
    <col min="3" max="3" width="42.6640625" style="5" customWidth="1"/>
    <col min="4" max="4" width="25.5546875" style="5" customWidth="1"/>
    <col min="5" max="5" width="15.109375" style="5" customWidth="1"/>
    <col min="6" max="6" width="11.33203125" style="5" customWidth="1"/>
    <col min="7" max="7" width="14.6640625" style="5" customWidth="1"/>
    <col min="8" max="11" width="8.88671875" style="5"/>
    <col min="12" max="12" width="9.44140625" style="5" bestFit="1" customWidth="1"/>
    <col min="13" max="13" width="11.44140625" style="5" bestFit="1" customWidth="1"/>
    <col min="14" max="16384" width="8.88671875" style="5"/>
  </cols>
  <sheetData>
    <row r="1" spans="1:5">
      <c r="A1" s="804" t="s">
        <v>0</v>
      </c>
      <c r="B1" s="804"/>
      <c r="D1" s="1"/>
    </row>
    <row r="3" spans="1:5">
      <c r="A3" s="724" t="s">
        <v>1</v>
      </c>
      <c r="B3" s="2" t="s">
        <v>2</v>
      </c>
      <c r="C3" s="859" t="s">
        <v>513</v>
      </c>
      <c r="D3" s="860"/>
      <c r="E3" s="861"/>
    </row>
    <row r="4" spans="1:5">
      <c r="D4" s="725"/>
    </row>
    <row r="5" spans="1:5">
      <c r="A5" s="19">
        <v>1</v>
      </c>
      <c r="B5" s="2" t="s">
        <v>3</v>
      </c>
      <c r="C5" s="805" t="s">
        <v>514</v>
      </c>
      <c r="D5" s="805"/>
      <c r="E5" s="805"/>
    </row>
    <row r="6" spans="1:5">
      <c r="A6" s="729"/>
      <c r="B6" s="810" t="s">
        <v>5</v>
      </c>
      <c r="C6" s="810"/>
      <c r="D6" s="810"/>
      <c r="E6" s="810"/>
    </row>
    <row r="7" spans="1:5">
      <c r="A7" s="729"/>
      <c r="B7" s="6"/>
      <c r="D7" s="725"/>
    </row>
    <row r="8" spans="1:5">
      <c r="A8" s="729">
        <v>2</v>
      </c>
      <c r="B8" s="2" t="s">
        <v>6</v>
      </c>
      <c r="C8" s="807" t="s">
        <v>515</v>
      </c>
      <c r="D8" s="807"/>
      <c r="E8" s="807"/>
    </row>
    <row r="9" spans="1:5">
      <c r="A9" s="729"/>
      <c r="B9" s="810" t="s">
        <v>5</v>
      </c>
      <c r="C9" s="810"/>
      <c r="D9" s="810"/>
      <c r="E9" s="810"/>
    </row>
    <row r="10" spans="1:5">
      <c r="A10" s="729"/>
      <c r="B10" s="6"/>
      <c r="D10" s="725"/>
    </row>
    <row r="11" spans="1:5" ht="26.4">
      <c r="A11" s="729">
        <v>3</v>
      </c>
      <c r="B11" s="2" t="s">
        <v>7</v>
      </c>
      <c r="C11" s="805" t="s">
        <v>332</v>
      </c>
      <c r="D11" s="805"/>
      <c r="E11" s="805"/>
    </row>
    <row r="12" spans="1:5">
      <c r="A12" s="729"/>
      <c r="B12" s="810" t="s">
        <v>5</v>
      </c>
      <c r="C12" s="810"/>
      <c r="D12" s="810"/>
      <c r="E12" s="810"/>
    </row>
    <row r="13" spans="1:5">
      <c r="A13" s="729"/>
      <c r="B13" s="6"/>
      <c r="D13" s="725"/>
    </row>
    <row r="14" spans="1:5">
      <c r="A14" s="729">
        <v>4</v>
      </c>
      <c r="B14" s="2" t="s">
        <v>9</v>
      </c>
      <c r="C14" s="807" t="s">
        <v>516</v>
      </c>
      <c r="D14" s="807"/>
      <c r="E14" s="807"/>
    </row>
    <row r="15" spans="1:5">
      <c r="A15" s="729"/>
      <c r="B15" s="810" t="s">
        <v>10</v>
      </c>
      <c r="C15" s="810"/>
      <c r="D15" s="810"/>
      <c r="E15" s="810"/>
    </row>
    <row r="16" spans="1:5">
      <c r="A16" s="729"/>
      <c r="D16" s="725"/>
    </row>
    <row r="17" spans="1:14">
      <c r="A17" s="729">
        <v>5</v>
      </c>
      <c r="B17" s="767" t="s">
        <v>308</v>
      </c>
      <c r="C17" s="800"/>
      <c r="D17" s="800"/>
      <c r="E17" s="800"/>
      <c r="F17" s="6"/>
      <c r="G17" s="6"/>
      <c r="H17" s="6"/>
      <c r="I17" s="6"/>
      <c r="J17" s="8"/>
      <c r="K17" s="8"/>
      <c r="L17" s="8"/>
      <c r="M17" s="8"/>
      <c r="N17" s="8"/>
    </row>
    <row r="18" spans="1:14">
      <c r="A18" s="729"/>
      <c r="B18" s="713" t="s">
        <v>12</v>
      </c>
      <c r="C18" s="835">
        <v>0.12509999999999999</v>
      </c>
      <c r="D18" s="835"/>
      <c r="E18" s="835"/>
      <c r="F18" s="719"/>
      <c r="G18" s="8"/>
      <c r="H18" s="8"/>
      <c r="I18" s="8"/>
      <c r="J18" s="8"/>
      <c r="K18" s="8"/>
      <c r="L18" s="8"/>
      <c r="M18" s="8"/>
      <c r="N18" s="8"/>
    </row>
    <row r="19" spans="1:14" ht="39.6">
      <c r="A19" s="729"/>
      <c r="B19" s="713" t="s">
        <v>496</v>
      </c>
      <c r="C19" s="835">
        <v>4.2900000000000001E-2</v>
      </c>
      <c r="D19" s="835"/>
      <c r="E19" s="835"/>
      <c r="F19" s="719"/>
      <c r="G19" s="8"/>
      <c r="I19" s="8"/>
      <c r="J19" s="8"/>
      <c r="K19" s="8"/>
      <c r="L19" s="8"/>
      <c r="M19" s="8"/>
      <c r="N19" s="8"/>
    </row>
    <row r="20" spans="1:14">
      <c r="A20" s="729"/>
      <c r="B20" s="713" t="s">
        <v>116</v>
      </c>
      <c r="C20" s="835">
        <f>1.97%+1.33%</f>
        <v>3.3000000000000002E-2</v>
      </c>
      <c r="D20" s="836"/>
      <c r="E20" s="836"/>
      <c r="F20" s="719"/>
      <c r="G20" s="8"/>
      <c r="H20" s="8"/>
      <c r="I20" s="8"/>
      <c r="J20" s="8"/>
      <c r="K20" s="8"/>
      <c r="L20" s="8"/>
      <c r="M20" s="8"/>
      <c r="N20" s="8"/>
    </row>
    <row r="21" spans="1:14">
      <c r="A21" s="729"/>
      <c r="B21" s="713" t="s">
        <v>15</v>
      </c>
      <c r="C21" s="835" t="s">
        <v>107</v>
      </c>
      <c r="D21" s="836"/>
      <c r="E21" s="836"/>
      <c r="F21" s="719"/>
      <c r="G21" s="8"/>
      <c r="H21" s="8"/>
      <c r="I21" s="8"/>
      <c r="J21" s="8"/>
      <c r="K21" s="8"/>
      <c r="L21" s="8"/>
      <c r="M21" s="8"/>
      <c r="N21" s="8"/>
    </row>
    <row r="22" spans="1:14">
      <c r="A22" s="729"/>
      <c r="B22" s="713" t="s">
        <v>16</v>
      </c>
      <c r="C22" s="866" t="s">
        <v>89</v>
      </c>
      <c r="D22" s="866"/>
      <c r="E22" s="866"/>
      <c r="F22" s="719"/>
      <c r="G22" s="8"/>
      <c r="H22" s="8"/>
      <c r="I22" s="8"/>
      <c r="J22" s="8"/>
      <c r="K22" s="8"/>
      <c r="L22" s="8"/>
      <c r="M22" s="8"/>
      <c r="N22" s="8"/>
    </row>
    <row r="23" spans="1:14">
      <c r="A23" s="729"/>
      <c r="C23" s="8"/>
      <c r="D23" s="8"/>
      <c r="E23" s="8"/>
      <c r="F23" s="719"/>
      <c r="G23" s="8"/>
      <c r="H23" s="8"/>
      <c r="I23" s="8"/>
      <c r="J23" s="8"/>
      <c r="K23" s="8"/>
      <c r="L23" s="8"/>
      <c r="M23" s="8"/>
      <c r="N23" s="8"/>
    </row>
    <row r="24" spans="1:14">
      <c r="A24" s="729"/>
      <c r="B24" s="719"/>
      <c r="C24" s="719"/>
      <c r="D24" s="719"/>
      <c r="E24" s="719"/>
      <c r="F24" s="719"/>
      <c r="G24" s="8"/>
      <c r="H24" s="8"/>
      <c r="I24" s="8"/>
      <c r="J24" s="8"/>
      <c r="K24" s="8"/>
      <c r="L24" s="8"/>
      <c r="M24" s="8"/>
      <c r="N24" s="8"/>
    </row>
    <row r="25" spans="1:14">
      <c r="A25" s="729">
        <v>6</v>
      </c>
      <c r="B25" s="767" t="s">
        <v>312</v>
      </c>
      <c r="C25" s="767"/>
      <c r="D25" s="767"/>
      <c r="E25" s="767"/>
      <c r="F25" s="6"/>
      <c r="G25" s="6"/>
      <c r="H25" s="8"/>
      <c r="I25" s="6"/>
      <c r="J25" s="6"/>
    </row>
    <row r="26" spans="1:14">
      <c r="A26" s="729"/>
      <c r="B26" s="812" t="s">
        <v>19</v>
      </c>
      <c r="C26" s="813"/>
      <c r="D26" s="813"/>
      <c r="E26" s="842"/>
      <c r="F26" s="719"/>
    </row>
    <row r="27" spans="1:14">
      <c r="A27" s="729"/>
      <c r="B27" s="707" t="s">
        <v>20</v>
      </c>
      <c r="C27" s="708" t="s">
        <v>97</v>
      </c>
      <c r="D27" s="708" t="s">
        <v>98</v>
      </c>
      <c r="E27" s="708" t="s">
        <v>22</v>
      </c>
      <c r="F27" s="719"/>
    </row>
    <row r="28" spans="1:14" ht="12.75" customHeight="1">
      <c r="A28" s="729"/>
      <c r="B28" s="714" t="s">
        <v>441</v>
      </c>
      <c r="C28" s="56">
        <v>10560.75</v>
      </c>
      <c r="D28" s="967" t="s">
        <v>99</v>
      </c>
      <c r="E28" s="967" t="s">
        <v>91</v>
      </c>
      <c r="F28" s="719"/>
    </row>
    <row r="29" spans="1:14">
      <c r="A29" s="729"/>
      <c r="B29" s="714" t="s">
        <v>24</v>
      </c>
      <c r="C29" s="56">
        <v>979.99</v>
      </c>
      <c r="D29" s="968"/>
      <c r="E29" s="968"/>
      <c r="F29" s="719"/>
    </row>
    <row r="30" spans="1:14">
      <c r="A30" s="729"/>
      <c r="B30" s="714" t="s">
        <v>25</v>
      </c>
      <c r="C30" s="56">
        <v>1044</v>
      </c>
      <c r="D30" s="968"/>
      <c r="E30" s="968"/>
      <c r="F30" s="719"/>
    </row>
    <row r="31" spans="1:14">
      <c r="A31" s="729"/>
      <c r="B31" s="714" t="s">
        <v>26</v>
      </c>
      <c r="C31" s="10">
        <v>4441.83</v>
      </c>
      <c r="D31" s="969"/>
      <c r="E31" s="969"/>
      <c r="F31" s="719"/>
    </row>
    <row r="32" spans="1:14">
      <c r="A32" s="729"/>
      <c r="B32" s="8"/>
      <c r="C32" s="375"/>
      <c r="D32" s="719"/>
      <c r="E32" s="719"/>
      <c r="F32" s="719"/>
    </row>
    <row r="33" spans="1:10">
      <c r="A33" s="729">
        <v>7</v>
      </c>
      <c r="B33" s="767" t="s">
        <v>27</v>
      </c>
      <c r="C33" s="767"/>
      <c r="D33" s="767"/>
      <c r="E33" s="767"/>
      <c r="F33" s="6"/>
      <c r="G33" s="6"/>
      <c r="H33" s="6"/>
      <c r="I33" s="6"/>
      <c r="J33" s="6"/>
    </row>
    <row r="34" spans="1:10" ht="16.8" customHeight="1">
      <c r="A34" s="729"/>
      <c r="B34" s="707" t="s">
        <v>28</v>
      </c>
      <c r="C34" s="807" t="s">
        <v>912</v>
      </c>
      <c r="D34" s="807"/>
      <c r="E34" s="807"/>
      <c r="F34" s="8"/>
    </row>
    <row r="35" spans="1:10">
      <c r="A35" s="729"/>
      <c r="B35" s="707" t="s">
        <v>30</v>
      </c>
      <c r="C35" s="807" t="s">
        <v>107</v>
      </c>
      <c r="D35" s="807"/>
      <c r="E35" s="807"/>
      <c r="F35" s="8"/>
    </row>
    <row r="36" spans="1:10">
      <c r="A36" s="729"/>
      <c r="B36" s="707" t="s">
        <v>31</v>
      </c>
      <c r="C36" s="807" t="s">
        <v>89</v>
      </c>
      <c r="D36" s="807"/>
      <c r="E36" s="807"/>
      <c r="F36" s="8"/>
    </row>
    <row r="37" spans="1:10">
      <c r="A37" s="729"/>
      <c r="C37" s="8"/>
      <c r="D37" s="8"/>
      <c r="E37" s="8"/>
      <c r="F37" s="8"/>
    </row>
    <row r="38" spans="1:10">
      <c r="A38" s="729"/>
      <c r="B38" s="719"/>
      <c r="C38" s="8"/>
      <c r="D38" s="8"/>
      <c r="E38" s="8"/>
      <c r="F38" s="8"/>
    </row>
    <row r="39" spans="1:10">
      <c r="A39" s="729">
        <v>8</v>
      </c>
      <c r="B39" s="767" t="s">
        <v>310</v>
      </c>
      <c r="C39" s="767"/>
      <c r="D39" s="767"/>
      <c r="E39" s="767"/>
      <c r="F39" s="6"/>
      <c r="G39" s="6"/>
      <c r="H39" s="6"/>
      <c r="I39" s="6"/>
      <c r="J39" s="6"/>
    </row>
    <row r="40" spans="1:10">
      <c r="A40" s="729"/>
      <c r="B40" s="707" t="s">
        <v>33</v>
      </c>
      <c r="C40" s="825" t="s">
        <v>183</v>
      </c>
      <c r="D40" s="826"/>
      <c r="E40" s="827"/>
      <c r="F40" s="8"/>
    </row>
    <row r="41" spans="1:10">
      <c r="A41" s="729"/>
      <c r="B41" s="707" t="s">
        <v>30</v>
      </c>
      <c r="C41" s="825" t="s">
        <v>298</v>
      </c>
      <c r="D41" s="826"/>
      <c r="E41" s="827"/>
      <c r="F41" s="8"/>
    </row>
    <row r="42" spans="1:10">
      <c r="A42" s="729"/>
      <c r="B42" s="707" t="s">
        <v>31</v>
      </c>
      <c r="C42" s="762" t="s">
        <v>299</v>
      </c>
      <c r="D42" s="762"/>
      <c r="E42" s="762"/>
      <c r="F42" s="8"/>
    </row>
    <row r="43" spans="1:10">
      <c r="A43" s="729"/>
      <c r="B43" s="768" t="s">
        <v>34</v>
      </c>
      <c r="C43" s="769"/>
      <c r="D43" s="769"/>
      <c r="E43" s="770"/>
      <c r="F43" s="8"/>
    </row>
    <row r="44" spans="1:10">
      <c r="A44" s="724"/>
      <c r="D44" s="711"/>
      <c r="E44" s="8"/>
    </row>
    <row r="45" spans="1:10">
      <c r="A45" s="11">
        <v>9</v>
      </c>
      <c r="B45" s="766" t="s">
        <v>311</v>
      </c>
      <c r="C45" s="767"/>
      <c r="D45" s="767"/>
      <c r="E45" s="767"/>
      <c r="F45" s="12"/>
      <c r="G45" s="6"/>
      <c r="H45" s="6"/>
      <c r="I45" s="6"/>
    </row>
    <row r="46" spans="1:10" ht="52.8">
      <c r="A46" s="11"/>
      <c r="B46" s="712" t="s">
        <v>36</v>
      </c>
      <c r="C46" s="720" t="s">
        <v>37</v>
      </c>
      <c r="D46" s="720" t="s">
        <v>596</v>
      </c>
      <c r="E46" s="720" t="s">
        <v>92</v>
      </c>
    </row>
    <row r="47" spans="1:10" ht="145.19999999999999">
      <c r="A47" s="13"/>
      <c r="B47" s="716" t="s">
        <v>517</v>
      </c>
      <c r="C47" s="716" t="s">
        <v>1283</v>
      </c>
      <c r="D47" s="736" t="s">
        <v>1284</v>
      </c>
      <c r="E47" s="721" t="s">
        <v>76</v>
      </c>
    </row>
    <row r="48" spans="1:10">
      <c r="A48" s="14"/>
      <c r="B48" s="839"/>
      <c r="C48" s="840"/>
      <c r="D48" s="840"/>
      <c r="E48" s="841"/>
      <c r="F48" s="719"/>
      <c r="G48" s="719"/>
      <c r="H48" s="719"/>
    </row>
    <row r="49" spans="1:14">
      <c r="A49" s="15"/>
      <c r="B49" s="37"/>
      <c r="C49" s="711"/>
      <c r="D49" s="711"/>
      <c r="E49" s="711"/>
      <c r="F49" s="719"/>
      <c r="G49" s="719"/>
      <c r="H49" s="719"/>
      <c r="I49" s="719"/>
    </row>
    <row r="50" spans="1:14">
      <c r="A50" s="11">
        <v>10</v>
      </c>
      <c r="B50" s="766" t="s">
        <v>311</v>
      </c>
      <c r="C50" s="767"/>
      <c r="D50" s="767"/>
      <c r="E50" s="767"/>
      <c r="F50" s="719"/>
      <c r="G50" s="719"/>
      <c r="H50" s="719"/>
    </row>
    <row r="51" spans="1:14">
      <c r="A51" s="13"/>
      <c r="B51" s="867" t="s">
        <v>41</v>
      </c>
      <c r="C51" s="1015" t="s">
        <v>1283</v>
      </c>
      <c r="D51" s="1016"/>
      <c r="E51" s="1017"/>
      <c r="K51" s="1"/>
    </row>
    <row r="52" spans="1:14" ht="46.5" customHeight="1">
      <c r="A52" s="13"/>
      <c r="B52" s="868"/>
      <c r="C52" s="1018"/>
      <c r="D52" s="1019"/>
      <c r="E52" s="1020"/>
      <c r="K52" s="1"/>
    </row>
    <row r="53" spans="1:14" ht="60.75" customHeight="1">
      <c r="A53" s="11"/>
      <c r="B53" s="16" t="s">
        <v>42</v>
      </c>
      <c r="C53" s="1010" t="s">
        <v>1284</v>
      </c>
      <c r="D53" s="1010"/>
      <c r="E53" s="1010"/>
    </row>
    <row r="54" spans="1:14">
      <c r="A54" s="13"/>
      <c r="B54" s="16" t="s">
        <v>43</v>
      </c>
      <c r="C54" s="875" t="s">
        <v>44</v>
      </c>
      <c r="D54" s="876"/>
      <c r="E54" s="877"/>
      <c r="K54" s="17"/>
    </row>
    <row r="55" spans="1:14" s="38" customFormat="1">
      <c r="A55" s="18" t="s">
        <v>45</v>
      </c>
      <c r="B55" s="858" t="s">
        <v>46</v>
      </c>
      <c r="C55" s="858"/>
      <c r="D55" s="858"/>
      <c r="E55" s="858"/>
    </row>
    <row r="56" spans="1:14">
      <c r="A56" s="23"/>
      <c r="B56" s="24"/>
      <c r="C56" s="25"/>
      <c r="D56" s="25"/>
      <c r="E56" s="25"/>
      <c r="F56" s="25"/>
    </row>
    <row r="57" spans="1:14">
      <c r="A57" s="729">
        <v>11</v>
      </c>
      <c r="B57" s="2" t="s">
        <v>47</v>
      </c>
      <c r="C57" s="799" t="s">
        <v>271</v>
      </c>
      <c r="D57" s="799"/>
      <c r="E57" s="799"/>
      <c r="F57" s="6"/>
      <c r="G57" s="6"/>
      <c r="H57" s="26"/>
      <c r="I57" s="6"/>
      <c r="J57" s="6"/>
    </row>
    <row r="58" spans="1:14">
      <c r="A58" s="729"/>
      <c r="B58" s="719"/>
      <c r="C58" s="719"/>
      <c r="D58" s="719"/>
      <c r="E58" s="719"/>
      <c r="F58" s="719"/>
      <c r="G58" s="719"/>
      <c r="H58" s="27"/>
      <c r="I58" s="27"/>
      <c r="J58" s="719"/>
    </row>
    <row r="59" spans="1:14">
      <c r="A59" s="729">
        <v>12</v>
      </c>
      <c r="B59" s="6" t="s">
        <v>48</v>
      </c>
      <c r="C59" s="6"/>
      <c r="D59" s="6"/>
      <c r="E59" s="26"/>
      <c r="F59" s="26"/>
      <c r="G59" s="6"/>
      <c r="H59" s="6"/>
      <c r="I59" s="6"/>
      <c r="J59" s="6"/>
      <c r="K59" s="6"/>
      <c r="L59" s="6"/>
      <c r="M59" s="6"/>
      <c r="N59" s="6"/>
    </row>
    <row r="60" spans="1:14">
      <c r="A60" s="729"/>
      <c r="B60" s="6"/>
      <c r="C60" s="6"/>
      <c r="D60" s="6"/>
      <c r="E60" s="26"/>
      <c r="F60" s="26"/>
      <c r="G60" s="26"/>
      <c r="H60" s="6"/>
      <c r="I60" s="6"/>
      <c r="J60" s="6"/>
      <c r="K60" s="6"/>
      <c r="L60" s="6"/>
      <c r="M60" s="6"/>
      <c r="N60" s="6"/>
    </row>
    <row r="61" spans="1:14">
      <c r="A61" s="729"/>
      <c r="B61" s="707" t="s">
        <v>49</v>
      </c>
      <c r="C61" s="762" t="s">
        <v>518</v>
      </c>
      <c r="D61" s="762"/>
      <c r="E61" s="762"/>
      <c r="F61" s="27"/>
      <c r="G61" s="27"/>
      <c r="H61" s="719"/>
      <c r="I61" s="719"/>
      <c r="J61" s="719"/>
      <c r="K61" s="719"/>
      <c r="L61" s="719"/>
      <c r="M61" s="719"/>
      <c r="N61" s="719"/>
    </row>
    <row r="62" spans="1:14">
      <c r="A62" s="729"/>
      <c r="B62" s="719"/>
      <c r="C62" s="719"/>
      <c r="D62" s="719"/>
      <c r="E62" s="719"/>
      <c r="F62" s="719"/>
      <c r="G62" s="27"/>
      <c r="H62" s="719"/>
      <c r="I62" s="719"/>
      <c r="J62" s="719"/>
      <c r="K62" s="719"/>
      <c r="L62" s="719"/>
      <c r="M62" s="719"/>
      <c r="N62" s="719"/>
    </row>
    <row r="63" spans="1:14" ht="30" customHeight="1">
      <c r="A63" s="729"/>
      <c r="B63" s="767" t="s">
        <v>50</v>
      </c>
      <c r="C63" s="800" t="s">
        <v>519</v>
      </c>
      <c r="D63" s="800" t="s">
        <v>520</v>
      </c>
      <c r="E63" s="802" t="s">
        <v>521</v>
      </c>
      <c r="F63" s="790" t="s">
        <v>117</v>
      </c>
      <c r="G63" s="791"/>
      <c r="H63" s="792"/>
      <c r="I63" s="771" t="s">
        <v>52</v>
      </c>
      <c r="J63" s="771"/>
      <c r="K63" s="771"/>
      <c r="L63" s="771" t="s">
        <v>53</v>
      </c>
      <c r="M63" s="771"/>
      <c r="N63" s="771"/>
    </row>
    <row r="64" spans="1:14" ht="39.6">
      <c r="A64" s="724"/>
      <c r="B64" s="767"/>
      <c r="C64" s="801"/>
      <c r="D64" s="801"/>
      <c r="E64" s="803"/>
      <c r="F64" s="707" t="s">
        <v>54</v>
      </c>
      <c r="G64" s="707" t="s">
        <v>55</v>
      </c>
      <c r="H64" s="707" t="s">
        <v>56</v>
      </c>
      <c r="I64" s="707" t="s">
        <v>57</v>
      </c>
      <c r="J64" s="707" t="s">
        <v>55</v>
      </c>
      <c r="K64" s="707" t="s">
        <v>56</v>
      </c>
      <c r="L64" s="707" t="s">
        <v>57</v>
      </c>
      <c r="M64" s="707" t="s">
        <v>55</v>
      </c>
      <c r="N64" s="707" t="s">
        <v>56</v>
      </c>
    </row>
    <row r="65" spans="1:14">
      <c r="A65" s="724"/>
      <c r="B65" s="707" t="s">
        <v>58</v>
      </c>
      <c r="C65" s="130">
        <v>179.55</v>
      </c>
      <c r="D65" s="728">
        <v>231.5</v>
      </c>
      <c r="E65" s="728">
        <v>240.1</v>
      </c>
      <c r="F65" s="728">
        <v>133.15</v>
      </c>
      <c r="G65" s="728">
        <v>260</v>
      </c>
      <c r="H65" s="728">
        <v>121</v>
      </c>
      <c r="I65" s="728" t="s">
        <v>40</v>
      </c>
      <c r="J65" s="728" t="s">
        <v>40</v>
      </c>
      <c r="K65" s="728" t="s">
        <v>40</v>
      </c>
      <c r="L65" s="728" t="s">
        <v>40</v>
      </c>
      <c r="M65" s="728" t="s">
        <v>40</v>
      </c>
      <c r="N65" s="728" t="s">
        <v>40</v>
      </c>
    </row>
    <row r="66" spans="1:14" ht="26.4">
      <c r="A66" s="724"/>
      <c r="B66" s="707" t="s">
        <v>93</v>
      </c>
      <c r="C66" s="706">
        <v>62787.47</v>
      </c>
      <c r="D66" s="706">
        <v>65479.05</v>
      </c>
      <c r="E66" s="706">
        <v>65628.14</v>
      </c>
      <c r="F66" s="728">
        <v>73651.350000000006</v>
      </c>
      <c r="G66" s="728">
        <v>74245.17</v>
      </c>
      <c r="H66" s="728">
        <v>58793.08</v>
      </c>
      <c r="I66" s="728" t="s">
        <v>40</v>
      </c>
      <c r="J66" s="728" t="s">
        <v>40</v>
      </c>
      <c r="K66" s="728" t="s">
        <v>40</v>
      </c>
      <c r="L66" s="28" t="s">
        <v>40</v>
      </c>
      <c r="M66" s="28" t="s">
        <v>40</v>
      </c>
      <c r="N66" s="28" t="s">
        <v>40</v>
      </c>
    </row>
    <row r="67" spans="1:14" ht="13.8">
      <c r="A67" s="724"/>
      <c r="B67" s="707" t="s">
        <v>313</v>
      </c>
      <c r="C67" s="829" t="s">
        <v>76</v>
      </c>
      <c r="D67" s="829"/>
      <c r="E67" s="829"/>
      <c r="F67" s="829"/>
      <c r="G67" s="829"/>
      <c r="H67" s="829"/>
      <c r="I67" s="829"/>
      <c r="J67" s="829"/>
      <c r="K67" s="829"/>
      <c r="L67" s="829"/>
      <c r="M67" s="829"/>
      <c r="N67" s="829"/>
    </row>
    <row r="68" spans="1:14" ht="13.8">
      <c r="A68" s="724"/>
      <c r="B68" s="878" t="s">
        <v>317</v>
      </c>
      <c r="C68" s="832"/>
      <c r="D68" s="832"/>
      <c r="E68" s="832"/>
      <c r="F68" s="832"/>
      <c r="G68" s="832"/>
      <c r="H68" s="832"/>
      <c r="I68" s="832"/>
      <c r="J68" s="832"/>
      <c r="K68" s="832"/>
      <c r="L68" s="832"/>
      <c r="M68" s="832"/>
      <c r="N68" s="832"/>
    </row>
    <row r="69" spans="1:14">
      <c r="A69" s="724"/>
      <c r="B69" s="810" t="s">
        <v>60</v>
      </c>
      <c r="C69" s="810"/>
      <c r="D69" s="810"/>
      <c r="E69" s="810"/>
      <c r="F69" s="810"/>
      <c r="G69" s="810"/>
      <c r="H69" s="810"/>
      <c r="I69" s="810"/>
      <c r="J69" s="810"/>
      <c r="K69" s="810"/>
      <c r="L69" s="810"/>
      <c r="M69" s="810"/>
      <c r="N69" s="810"/>
    </row>
    <row r="70" spans="1:14" s="1" customFormat="1">
      <c r="B70" s="853" t="s">
        <v>61</v>
      </c>
      <c r="C70" s="853"/>
      <c r="D70" s="853"/>
      <c r="E70" s="853"/>
      <c r="F70" s="853"/>
      <c r="G70" s="853"/>
      <c r="H70" s="853"/>
      <c r="I70" s="853"/>
      <c r="J70" s="853"/>
      <c r="K70" s="853"/>
      <c r="L70" s="853"/>
      <c r="M70" s="853"/>
      <c r="N70" s="853"/>
    </row>
    <row r="71" spans="1:14">
      <c r="A71" s="724"/>
      <c r="B71" s="831" t="s">
        <v>110</v>
      </c>
      <c r="C71" s="831"/>
      <c r="D71" s="831"/>
      <c r="E71" s="831"/>
      <c r="F71" s="831"/>
      <c r="G71" s="831"/>
      <c r="H71" s="831"/>
      <c r="I71" s="831"/>
      <c r="J71" s="831"/>
      <c r="K71" s="831"/>
      <c r="L71" s="831"/>
      <c r="M71" s="831"/>
      <c r="N71" s="831"/>
    </row>
    <row r="72" spans="1:14">
      <c r="A72" s="724"/>
      <c r="B72" s="831" t="s">
        <v>62</v>
      </c>
      <c r="C72" s="831"/>
      <c r="D72" s="831"/>
      <c r="E72" s="831"/>
      <c r="F72" s="831"/>
      <c r="G72" s="831"/>
      <c r="H72" s="831"/>
      <c r="I72" s="831"/>
      <c r="J72" s="831"/>
      <c r="K72" s="831"/>
      <c r="L72" s="831"/>
      <c r="M72" s="831"/>
      <c r="N72" s="831"/>
    </row>
    <row r="73" spans="1:14">
      <c r="A73" s="724"/>
      <c r="B73" s="30"/>
      <c r="C73" s="30"/>
      <c r="D73" s="30"/>
      <c r="E73" s="30"/>
      <c r="F73" s="30"/>
      <c r="G73" s="8"/>
      <c r="H73" s="8"/>
      <c r="I73" s="8"/>
      <c r="J73" s="8"/>
      <c r="K73" s="8"/>
      <c r="L73" s="8"/>
      <c r="M73" s="8"/>
      <c r="N73" s="8"/>
    </row>
    <row r="74" spans="1:14" ht="29.25" customHeight="1">
      <c r="A74" s="729">
        <v>13</v>
      </c>
      <c r="B74" s="796" t="s">
        <v>63</v>
      </c>
      <c r="C74" s="797"/>
      <c r="D74" s="797"/>
      <c r="E74" s="797"/>
      <c r="F74" s="797"/>
      <c r="G74" s="766"/>
      <c r="H74" s="6"/>
      <c r="I74" s="6"/>
      <c r="J74" s="6"/>
      <c r="K74" s="6"/>
      <c r="L74" s="6"/>
      <c r="M74" s="6"/>
      <c r="N74" s="6"/>
    </row>
    <row r="75" spans="1:14">
      <c r="A75" s="729"/>
      <c r="C75" s="719"/>
      <c r="D75" s="719"/>
      <c r="E75" s="719"/>
      <c r="F75" s="719"/>
      <c r="G75" s="719"/>
      <c r="H75" s="719"/>
      <c r="I75" s="719"/>
      <c r="J75" s="719"/>
      <c r="K75" s="719"/>
      <c r="L75" s="719"/>
      <c r="M75" s="719"/>
      <c r="N75" s="719"/>
    </row>
    <row r="76" spans="1:14" ht="26.4">
      <c r="A76" s="724"/>
      <c r="B76" s="709" t="s">
        <v>64</v>
      </c>
      <c r="C76" s="708" t="s">
        <v>65</v>
      </c>
      <c r="D76" s="708" t="s">
        <v>342</v>
      </c>
      <c r="E76" s="708" t="s">
        <v>94</v>
      </c>
      <c r="F76" s="708" t="s">
        <v>67</v>
      </c>
      <c r="G76" s="708" t="s">
        <v>81</v>
      </c>
      <c r="H76" s="8"/>
      <c r="I76" s="8"/>
      <c r="J76" s="8"/>
      <c r="K76" s="8"/>
      <c r="L76" s="8"/>
      <c r="M76" s="8"/>
      <c r="N76" s="8"/>
    </row>
    <row r="77" spans="1:14" ht="25.5" customHeight="1">
      <c r="A77" s="724"/>
      <c r="B77" s="773" t="s">
        <v>440</v>
      </c>
      <c r="C77" s="10" t="s">
        <v>522</v>
      </c>
      <c r="D77" s="726">
        <v>10.26</v>
      </c>
      <c r="E77" s="40">
        <v>9.85</v>
      </c>
      <c r="F77" s="1067" t="s">
        <v>504</v>
      </c>
      <c r="G77" s="958" t="s">
        <v>95</v>
      </c>
      <c r="H77" s="32"/>
      <c r="I77" s="32"/>
      <c r="J77" s="32"/>
      <c r="K77" s="32"/>
      <c r="L77" s="32"/>
      <c r="M77" s="32"/>
      <c r="N77" s="32"/>
    </row>
    <row r="78" spans="1:14">
      <c r="A78" s="724"/>
      <c r="B78" s="773"/>
      <c r="C78" s="2" t="s">
        <v>126</v>
      </c>
      <c r="D78" s="726"/>
      <c r="E78" s="40"/>
      <c r="F78" s="1068"/>
      <c r="G78" s="959"/>
      <c r="H78" s="32"/>
      <c r="I78" s="32"/>
      <c r="J78" s="32"/>
      <c r="K78" s="32"/>
      <c r="L78" s="32"/>
      <c r="M78" s="32"/>
      <c r="N78" s="32"/>
    </row>
    <row r="79" spans="1:14">
      <c r="A79" s="724"/>
      <c r="B79" s="773"/>
      <c r="C79" s="10" t="s">
        <v>523</v>
      </c>
      <c r="D79" s="726">
        <v>18.690000000000001</v>
      </c>
      <c r="E79" s="40">
        <v>26.92</v>
      </c>
      <c r="F79" s="1068"/>
      <c r="G79" s="959"/>
      <c r="H79" s="32"/>
      <c r="I79" s="32"/>
      <c r="J79" s="32"/>
      <c r="K79" s="32"/>
      <c r="L79" s="32"/>
      <c r="M79" s="32"/>
      <c r="N79" s="32"/>
    </row>
    <row r="80" spans="1:14">
      <c r="A80" s="724"/>
      <c r="B80" s="773"/>
      <c r="C80" s="2" t="s">
        <v>70</v>
      </c>
      <c r="D80" s="66">
        <v>18.690000000000001</v>
      </c>
      <c r="E80" s="40">
        <v>26.24</v>
      </c>
      <c r="F80" s="1068"/>
      <c r="G80" s="959"/>
      <c r="H80" s="32"/>
      <c r="I80" s="32"/>
      <c r="J80" s="32"/>
      <c r="K80" s="32"/>
      <c r="L80" s="32"/>
      <c r="M80" s="32"/>
      <c r="N80" s="32"/>
    </row>
    <row r="81" spans="1:14">
      <c r="A81" s="724"/>
      <c r="B81" s="773" t="s">
        <v>71</v>
      </c>
      <c r="C81" s="10" t="s">
        <v>524</v>
      </c>
      <c r="D81" s="67">
        <v>8.75</v>
      </c>
      <c r="E81" s="43">
        <f>+F65/E77</f>
        <v>13.517766497461929</v>
      </c>
      <c r="F81" s="1068"/>
      <c r="G81" s="959"/>
      <c r="H81" s="32"/>
      <c r="I81" s="32"/>
      <c r="J81" s="32"/>
      <c r="K81" s="32"/>
      <c r="L81" s="32"/>
      <c r="M81" s="32"/>
      <c r="N81" s="32"/>
    </row>
    <row r="82" spans="1:14">
      <c r="A82" s="724"/>
      <c r="B82" s="773"/>
      <c r="C82" s="2" t="s">
        <v>69</v>
      </c>
      <c r="D82" s="726"/>
      <c r="E82" s="40"/>
      <c r="F82" s="1068"/>
      <c r="G82" s="959"/>
      <c r="H82" s="32"/>
      <c r="I82" s="32"/>
      <c r="J82" s="32"/>
      <c r="K82" s="32"/>
      <c r="L82" s="32"/>
      <c r="M82" s="32"/>
      <c r="N82" s="32"/>
    </row>
    <row r="83" spans="1:14">
      <c r="A83" s="724"/>
      <c r="B83" s="773"/>
      <c r="C83" s="10" t="s">
        <v>523</v>
      </c>
      <c r="D83" s="726">
        <v>51.65</v>
      </c>
      <c r="E83" s="40">
        <v>59.02</v>
      </c>
      <c r="F83" s="1068"/>
      <c r="G83" s="959"/>
      <c r="H83" s="32"/>
      <c r="I83" s="32"/>
      <c r="J83" s="32"/>
      <c r="K83" s="32"/>
      <c r="L83" s="32"/>
      <c r="M83" s="32"/>
      <c r="N83" s="32"/>
    </row>
    <row r="84" spans="1:14">
      <c r="A84" s="724"/>
      <c r="B84" s="773"/>
      <c r="C84" s="2" t="s">
        <v>70</v>
      </c>
      <c r="D84" s="66">
        <v>51.65</v>
      </c>
      <c r="E84" s="40">
        <v>59.02</v>
      </c>
      <c r="F84" s="1068"/>
      <c r="G84" s="959"/>
      <c r="H84" s="32"/>
      <c r="I84" s="32"/>
      <c r="J84" s="32"/>
      <c r="K84" s="32"/>
      <c r="L84" s="32"/>
      <c r="M84" s="32"/>
      <c r="N84" s="32"/>
    </row>
    <row r="85" spans="1:14">
      <c r="A85" s="724"/>
      <c r="B85" s="773" t="s">
        <v>72</v>
      </c>
      <c r="C85" s="2" t="s">
        <v>525</v>
      </c>
      <c r="D85" s="726">
        <v>32.42</v>
      </c>
      <c r="E85" s="40">
        <v>17.86</v>
      </c>
      <c r="F85" s="1068"/>
      <c r="G85" s="959"/>
      <c r="H85" s="32"/>
      <c r="I85" s="32"/>
      <c r="J85" s="32"/>
      <c r="K85" s="32"/>
      <c r="L85" s="32"/>
      <c r="M85" s="32"/>
      <c r="N85" s="32"/>
    </row>
    <row r="86" spans="1:14">
      <c r="A86" s="724"/>
      <c r="B86" s="773"/>
      <c r="C86" s="2" t="s">
        <v>69</v>
      </c>
      <c r="D86" s="726"/>
      <c r="E86" s="40"/>
      <c r="F86" s="1068"/>
      <c r="G86" s="959"/>
      <c r="H86" s="32"/>
      <c r="I86" s="32"/>
      <c r="J86" s="32"/>
      <c r="K86" s="32"/>
      <c r="L86" s="32"/>
      <c r="M86" s="32"/>
      <c r="N86" s="32"/>
    </row>
    <row r="87" spans="1:14">
      <c r="A87" s="724"/>
      <c r="B87" s="773"/>
      <c r="C87" s="10" t="s">
        <v>523</v>
      </c>
      <c r="D87" s="726">
        <v>14.44</v>
      </c>
      <c r="E87" s="40">
        <v>17.57</v>
      </c>
      <c r="F87" s="1068"/>
      <c r="G87" s="959"/>
      <c r="H87" s="32"/>
      <c r="I87" s="32"/>
      <c r="J87" s="32"/>
      <c r="K87" s="32"/>
      <c r="L87" s="32"/>
      <c r="M87" s="376"/>
      <c r="N87" s="32"/>
    </row>
    <row r="88" spans="1:14">
      <c r="A88" s="724"/>
      <c r="B88" s="773"/>
      <c r="C88" s="2" t="s">
        <v>70</v>
      </c>
      <c r="D88" s="66">
        <v>14.44</v>
      </c>
      <c r="E88" s="40">
        <v>17.57</v>
      </c>
      <c r="F88" s="1068"/>
      <c r="G88" s="959"/>
      <c r="H88" s="32"/>
      <c r="I88" s="32"/>
      <c r="J88" s="32"/>
      <c r="K88" s="32"/>
      <c r="L88" s="32"/>
      <c r="M88" s="32"/>
      <c r="N88" s="32"/>
    </row>
    <row r="89" spans="1:14">
      <c r="A89" s="724"/>
      <c r="B89" s="773" t="s">
        <v>73</v>
      </c>
      <c r="C89" s="2" t="s">
        <v>525</v>
      </c>
      <c r="D89" s="726">
        <v>31.7</v>
      </c>
      <c r="E89" s="40">
        <v>52.55</v>
      </c>
      <c r="F89" s="1068"/>
      <c r="G89" s="959"/>
      <c r="H89" s="32"/>
      <c r="I89" s="32"/>
      <c r="J89" s="32"/>
      <c r="K89" s="32"/>
      <c r="L89" s="32"/>
      <c r="M89" s="32"/>
      <c r="N89" s="32"/>
    </row>
    <row r="90" spans="1:14">
      <c r="A90" s="724"/>
      <c r="B90" s="773"/>
      <c r="C90" s="2" t="s">
        <v>69</v>
      </c>
      <c r="D90" s="726"/>
      <c r="E90" s="40"/>
      <c r="F90" s="1068"/>
      <c r="G90" s="959"/>
      <c r="H90" s="32"/>
      <c r="I90" s="32"/>
      <c r="J90" s="32"/>
      <c r="K90" s="32"/>
      <c r="L90" s="32"/>
      <c r="M90" s="32"/>
      <c r="N90" s="32"/>
    </row>
    <row r="91" spans="1:14">
      <c r="A91" s="724"/>
      <c r="B91" s="828"/>
      <c r="C91" s="10" t="s">
        <v>523</v>
      </c>
      <c r="D91" s="726">
        <v>129.41</v>
      </c>
      <c r="E91" s="40">
        <v>153.18</v>
      </c>
      <c r="F91" s="1068"/>
      <c r="G91" s="959"/>
      <c r="H91" s="32"/>
      <c r="I91" s="32"/>
      <c r="J91" s="32"/>
      <c r="K91" s="32"/>
      <c r="L91" s="32"/>
      <c r="M91" s="32"/>
      <c r="N91" s="32"/>
    </row>
    <row r="92" spans="1:14">
      <c r="A92" s="724"/>
      <c r="B92" s="828"/>
      <c r="C92" s="2" t="s">
        <v>70</v>
      </c>
      <c r="D92" s="66">
        <v>129.41</v>
      </c>
      <c r="E92" s="40">
        <v>153.18</v>
      </c>
      <c r="F92" s="1069"/>
      <c r="G92" s="959"/>
      <c r="H92" s="32"/>
      <c r="I92" s="32"/>
      <c r="J92" s="32"/>
      <c r="K92" s="32"/>
      <c r="L92" s="32"/>
      <c r="M92" s="32"/>
      <c r="N92" s="32"/>
    </row>
    <row r="93" spans="1:14" s="1" customFormat="1">
      <c r="B93" s="777"/>
      <c r="C93" s="778"/>
      <c r="D93" s="778"/>
      <c r="E93" s="778"/>
      <c r="F93" s="778"/>
      <c r="G93" s="779"/>
    </row>
    <row r="94" spans="1:14">
      <c r="A94" s="724"/>
      <c r="B94" s="780" t="s">
        <v>526</v>
      </c>
      <c r="C94" s="781"/>
      <c r="D94" s="781"/>
      <c r="E94" s="781"/>
      <c r="F94" s="781"/>
      <c r="G94" s="782"/>
      <c r="H94" s="32"/>
      <c r="I94" s="32"/>
      <c r="J94" s="32"/>
      <c r="K94" s="32"/>
      <c r="L94" s="32"/>
      <c r="M94" s="32"/>
      <c r="N94" s="32"/>
    </row>
    <row r="95" spans="1:14">
      <c r="A95" s="724"/>
      <c r="B95" s="783" t="s">
        <v>78</v>
      </c>
      <c r="C95" s="784"/>
      <c r="D95" s="784"/>
      <c r="E95" s="784"/>
      <c r="F95" s="784"/>
      <c r="G95" s="785"/>
      <c r="H95" s="32"/>
      <c r="I95" s="32"/>
      <c r="J95" s="32"/>
      <c r="K95" s="32"/>
      <c r="L95" s="32"/>
      <c r="M95" s="32"/>
      <c r="N95" s="32"/>
    </row>
    <row r="96" spans="1:14">
      <c r="A96" s="724"/>
      <c r="B96" s="768"/>
      <c r="C96" s="769"/>
      <c r="D96" s="769"/>
      <c r="E96" s="769"/>
      <c r="F96" s="769"/>
      <c r="G96" s="770"/>
      <c r="H96" s="32"/>
      <c r="I96" s="32"/>
      <c r="J96" s="32"/>
      <c r="K96" s="32"/>
      <c r="L96" s="32"/>
      <c r="M96" s="32"/>
      <c r="N96" s="32"/>
    </row>
    <row r="97" spans="1:9">
      <c r="C97" s="786"/>
      <c r="D97" s="786"/>
      <c r="E97" s="786"/>
      <c r="F97" s="786"/>
      <c r="G97" s="786"/>
      <c r="H97" s="32"/>
      <c r="I97" s="32"/>
    </row>
    <row r="98" spans="1:9">
      <c r="A98" s="729">
        <v>14</v>
      </c>
      <c r="B98" s="36" t="s">
        <v>74</v>
      </c>
      <c r="C98" s="805" t="s">
        <v>40</v>
      </c>
      <c r="D98" s="805"/>
      <c r="E98" s="805"/>
      <c r="F98" s="805"/>
      <c r="G98" s="805"/>
    </row>
    <row r="99" spans="1:9">
      <c r="A99" s="711"/>
      <c r="B99" s="862"/>
      <c r="C99" s="863"/>
      <c r="D99" s="863"/>
      <c r="E99" s="863"/>
      <c r="F99" s="863"/>
      <c r="G99" s="864"/>
    </row>
    <row r="102" spans="1:9" ht="13.8">
      <c r="B102" s="879" t="s">
        <v>527</v>
      </c>
      <c r="C102" s="880"/>
      <c r="D102" s="880"/>
      <c r="E102" s="880"/>
      <c r="F102" s="880"/>
      <c r="G102" s="880"/>
      <c r="H102" s="137"/>
    </row>
    <row r="103" spans="1:9">
      <c r="B103" s="933" t="s">
        <v>818</v>
      </c>
      <c r="C103" s="933"/>
      <c r="D103" s="933"/>
      <c r="E103" s="933"/>
      <c r="F103" s="933"/>
      <c r="G103" s="933"/>
    </row>
    <row r="104" spans="1:9">
      <c r="B104" s="1070"/>
      <c r="C104" s="1070"/>
      <c r="D104" s="1070"/>
      <c r="E104" s="1070"/>
      <c r="F104" s="1070"/>
      <c r="G104" s="1070"/>
    </row>
    <row r="106" spans="1:9">
      <c r="C106" s="111"/>
      <c r="D106" s="111"/>
    </row>
    <row r="107" spans="1:9">
      <c r="D107" s="52"/>
      <c r="E107" s="52"/>
    </row>
    <row r="108" spans="1:9">
      <c r="C108" s="111"/>
      <c r="D108" s="111"/>
      <c r="E108" s="52"/>
    </row>
  </sheetData>
  <mergeCells count="69">
    <mergeCell ref="C98:G98"/>
    <mergeCell ref="B99:G99"/>
    <mergeCell ref="B102:G102"/>
    <mergeCell ref="B104:G104"/>
    <mergeCell ref="B89:B92"/>
    <mergeCell ref="B93:G93"/>
    <mergeCell ref="B94:G94"/>
    <mergeCell ref="B95:G95"/>
    <mergeCell ref="B96:G96"/>
    <mergeCell ref="C97:G97"/>
    <mergeCell ref="B103:G103"/>
    <mergeCell ref="B70:N70"/>
    <mergeCell ref="B71:N71"/>
    <mergeCell ref="B72:N72"/>
    <mergeCell ref="B74:G74"/>
    <mergeCell ref="B77:B80"/>
    <mergeCell ref="F77:F92"/>
    <mergeCell ref="G77:G92"/>
    <mergeCell ref="B81:B84"/>
    <mergeCell ref="B85:B88"/>
    <mergeCell ref="B69:N69"/>
    <mergeCell ref="C54:E54"/>
    <mergeCell ref="B55:E55"/>
    <mergeCell ref="C57:E57"/>
    <mergeCell ref="C61:E61"/>
    <mergeCell ref="B63:B64"/>
    <mergeCell ref="C63:C64"/>
    <mergeCell ref="D63:D64"/>
    <mergeCell ref="E63:E64"/>
    <mergeCell ref="F63:H63"/>
    <mergeCell ref="I63:K63"/>
    <mergeCell ref="L63:N63"/>
    <mergeCell ref="C67:N67"/>
    <mergeCell ref="B68:N68"/>
    <mergeCell ref="C53:E53"/>
    <mergeCell ref="C36:E36"/>
    <mergeCell ref="B39:E39"/>
    <mergeCell ref="C40:E40"/>
    <mergeCell ref="C41:E41"/>
    <mergeCell ref="C42:E42"/>
    <mergeCell ref="B43:E43"/>
    <mergeCell ref="B45:E45"/>
    <mergeCell ref="B48:E48"/>
    <mergeCell ref="B50:E50"/>
    <mergeCell ref="B51:B52"/>
    <mergeCell ref="C51:E52"/>
    <mergeCell ref="C35:E35"/>
    <mergeCell ref="C19:E19"/>
    <mergeCell ref="C20:E20"/>
    <mergeCell ref="C21:E21"/>
    <mergeCell ref="C22:E22"/>
    <mergeCell ref="B25:E25"/>
    <mergeCell ref="B26:E26"/>
    <mergeCell ref="D28:D31"/>
    <mergeCell ref="E28:E31"/>
    <mergeCell ref="B33:E33"/>
    <mergeCell ref="C34:E34"/>
    <mergeCell ref="C18:E18"/>
    <mergeCell ref="A1:B1"/>
    <mergeCell ref="C3:E3"/>
    <mergeCell ref="C5:E5"/>
    <mergeCell ref="B6:E6"/>
    <mergeCell ref="C8:E8"/>
    <mergeCell ref="B9:E9"/>
    <mergeCell ref="C11:E11"/>
    <mergeCell ref="B12:E12"/>
    <mergeCell ref="C14:E14"/>
    <mergeCell ref="B15:E15"/>
    <mergeCell ref="B17:E17"/>
  </mergeCells>
  <pageMargins left="0.7" right="0.7" top="0.75" bottom="0.75" header="0.3" footer="0.3"/>
  <pageSetup paperSize="8" scale="77" orientation="landscape" horizontalDpi="200" verticalDpi="200" r:id="rId1"/>
  <rowBreaks count="1" manualBreakCount="1">
    <brk id="47"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view="pageBreakPreview" topLeftCell="A35" zoomScale="90" zoomScaleNormal="100" zoomScaleSheetLayoutView="90" workbookViewId="0">
      <selection activeCell="C53" sqref="C53:E53"/>
    </sheetView>
  </sheetViews>
  <sheetFormatPr defaultColWidth="8.88671875" defaultRowHeight="13.2"/>
  <cols>
    <col min="1" max="1" width="8.88671875" style="5"/>
    <col min="2" max="2" width="40.88671875" style="5" customWidth="1"/>
    <col min="3" max="3" width="38.109375" style="5" customWidth="1"/>
    <col min="4" max="4" width="23.33203125" style="5" customWidth="1"/>
    <col min="5" max="5" width="15.109375" style="5" customWidth="1"/>
    <col min="6" max="6" width="11.33203125" style="5" customWidth="1"/>
    <col min="7" max="7" width="12.6640625" style="5" customWidth="1"/>
    <col min="8" max="16384" width="8.88671875" style="5"/>
  </cols>
  <sheetData>
    <row r="1" spans="1:5">
      <c r="A1" s="804" t="s">
        <v>0</v>
      </c>
      <c r="B1" s="804"/>
      <c r="D1" s="1"/>
    </row>
    <row r="3" spans="1:5">
      <c r="A3" s="724" t="s">
        <v>1</v>
      </c>
      <c r="B3" s="2" t="s">
        <v>2</v>
      </c>
      <c r="C3" s="859" t="s">
        <v>492</v>
      </c>
      <c r="D3" s="860"/>
      <c r="E3" s="861"/>
    </row>
    <row r="4" spans="1:5">
      <c r="D4" s="725"/>
    </row>
    <row r="5" spans="1:5">
      <c r="A5" s="19">
        <v>1</v>
      </c>
      <c r="B5" s="2" t="s">
        <v>3</v>
      </c>
      <c r="C5" s="805" t="s">
        <v>493</v>
      </c>
      <c r="D5" s="805"/>
      <c r="E5" s="805"/>
    </row>
    <row r="6" spans="1:5">
      <c r="A6" s="729"/>
      <c r="B6" s="810" t="s">
        <v>5</v>
      </c>
      <c r="C6" s="810"/>
      <c r="D6" s="810"/>
      <c r="E6" s="810"/>
    </row>
    <row r="7" spans="1:5">
      <c r="A7" s="729"/>
      <c r="B7" s="6"/>
      <c r="D7" s="725"/>
    </row>
    <row r="8" spans="1:5">
      <c r="A8" s="729">
        <v>2</v>
      </c>
      <c r="B8" s="2" t="s">
        <v>6</v>
      </c>
      <c r="C8" s="807" t="s">
        <v>494</v>
      </c>
      <c r="D8" s="807"/>
      <c r="E8" s="807"/>
    </row>
    <row r="9" spans="1:5">
      <c r="A9" s="729"/>
      <c r="B9" s="810" t="s">
        <v>5</v>
      </c>
      <c r="C9" s="810"/>
      <c r="D9" s="810"/>
      <c r="E9" s="810"/>
    </row>
    <row r="10" spans="1:5">
      <c r="A10" s="729"/>
      <c r="B10" s="6"/>
      <c r="D10" s="725"/>
    </row>
    <row r="11" spans="1:5" ht="26.4">
      <c r="A11" s="729">
        <v>3</v>
      </c>
      <c r="B11" s="2" t="s">
        <v>7</v>
      </c>
      <c r="C11" s="805" t="s">
        <v>332</v>
      </c>
      <c r="D11" s="805"/>
      <c r="E11" s="805"/>
    </row>
    <row r="12" spans="1:5">
      <c r="A12" s="729"/>
      <c r="B12" s="810" t="s">
        <v>5</v>
      </c>
      <c r="C12" s="810"/>
      <c r="D12" s="810"/>
      <c r="E12" s="810"/>
    </row>
    <row r="13" spans="1:5">
      <c r="A13" s="729"/>
      <c r="B13" s="6"/>
      <c r="D13" s="725"/>
    </row>
    <row r="14" spans="1:5">
      <c r="A14" s="729">
        <v>4</v>
      </c>
      <c r="B14" s="2" t="s">
        <v>9</v>
      </c>
      <c r="C14" s="807" t="s">
        <v>495</v>
      </c>
      <c r="D14" s="807"/>
      <c r="E14" s="807"/>
    </row>
    <row r="15" spans="1:5" ht="13.5" customHeight="1">
      <c r="A15" s="729"/>
      <c r="B15" s="810" t="s">
        <v>10</v>
      </c>
      <c r="C15" s="810"/>
      <c r="D15" s="810"/>
      <c r="E15" s="810"/>
    </row>
    <row r="16" spans="1:5">
      <c r="A16" s="729"/>
      <c r="D16" s="725"/>
    </row>
    <row r="17" spans="1:14">
      <c r="A17" s="729">
        <v>5</v>
      </c>
      <c r="B17" s="767" t="s">
        <v>308</v>
      </c>
      <c r="C17" s="800"/>
      <c r="D17" s="800"/>
      <c r="E17" s="800"/>
      <c r="F17" s="6"/>
      <c r="G17" s="6"/>
      <c r="H17" s="6"/>
      <c r="I17" s="6"/>
      <c r="J17" s="8"/>
      <c r="K17" s="8"/>
      <c r="L17" s="8"/>
      <c r="M17" s="8"/>
      <c r="N17" s="8"/>
    </row>
    <row r="18" spans="1:14">
      <c r="A18" s="729"/>
      <c r="B18" s="713" t="s">
        <v>12</v>
      </c>
      <c r="C18" s="835">
        <v>0.12559999999999999</v>
      </c>
      <c r="D18" s="835"/>
      <c r="E18" s="835"/>
      <c r="F18" s="719"/>
      <c r="G18" s="8"/>
      <c r="H18" s="8"/>
      <c r="I18" s="8"/>
      <c r="J18" s="8"/>
      <c r="K18" s="8"/>
      <c r="L18" s="8"/>
      <c r="M18" s="8"/>
      <c r="N18" s="8"/>
    </row>
    <row r="19" spans="1:14" ht="39.6">
      <c r="A19" s="729"/>
      <c r="B19" s="713" t="s">
        <v>496</v>
      </c>
      <c r="C19" s="835">
        <v>4.36E-2</v>
      </c>
      <c r="D19" s="835"/>
      <c r="E19" s="835"/>
      <c r="F19" s="719"/>
      <c r="G19" s="8"/>
      <c r="I19" s="8"/>
      <c r="J19" s="8"/>
      <c r="K19" s="8"/>
      <c r="L19" s="8"/>
      <c r="M19" s="8"/>
      <c r="N19" s="8"/>
    </row>
    <row r="20" spans="1:14">
      <c r="A20" s="729"/>
      <c r="B20" s="713" t="s">
        <v>116</v>
      </c>
      <c r="C20" s="835">
        <v>1.09E-2</v>
      </c>
      <c r="D20" s="836"/>
      <c r="E20" s="836"/>
      <c r="F20" s="719"/>
      <c r="G20" s="8"/>
      <c r="H20" s="8"/>
      <c r="I20" s="8"/>
      <c r="J20" s="8"/>
      <c r="K20" s="8"/>
      <c r="L20" s="8"/>
      <c r="M20" s="8"/>
      <c r="N20" s="8"/>
    </row>
    <row r="21" spans="1:14">
      <c r="A21" s="729"/>
      <c r="B21" s="713" t="s">
        <v>15</v>
      </c>
      <c r="C21" s="835" t="s">
        <v>107</v>
      </c>
      <c r="D21" s="836"/>
      <c r="E21" s="836"/>
      <c r="F21" s="719"/>
      <c r="G21" s="8"/>
      <c r="H21" s="8"/>
      <c r="I21" s="8"/>
      <c r="J21" s="8"/>
      <c r="K21" s="8"/>
      <c r="L21" s="8"/>
      <c r="M21" s="8"/>
      <c r="N21" s="8"/>
    </row>
    <row r="22" spans="1:14">
      <c r="A22" s="729"/>
      <c r="B22" s="713" t="s">
        <v>16</v>
      </c>
      <c r="C22" s="865" t="s">
        <v>89</v>
      </c>
      <c r="D22" s="866"/>
      <c r="E22" s="866"/>
      <c r="F22" s="719"/>
      <c r="G22" s="8"/>
      <c r="H22" s="8"/>
      <c r="I22" s="8"/>
      <c r="J22" s="8"/>
      <c r="K22" s="8"/>
      <c r="L22" s="8"/>
      <c r="M22" s="8"/>
      <c r="N22" s="8"/>
    </row>
    <row r="23" spans="1:14">
      <c r="A23" s="729"/>
      <c r="C23" s="8"/>
      <c r="D23" s="8"/>
      <c r="E23" s="8"/>
      <c r="F23" s="719"/>
      <c r="G23" s="8"/>
      <c r="H23" s="8"/>
      <c r="I23" s="8"/>
      <c r="J23" s="8"/>
      <c r="K23" s="8"/>
      <c r="L23" s="8"/>
      <c r="M23" s="8"/>
      <c r="N23" s="8"/>
    </row>
    <row r="24" spans="1:14">
      <c r="A24" s="729"/>
      <c r="B24" s="719"/>
      <c r="C24" s="719"/>
      <c r="D24" s="719"/>
      <c r="E24" s="719"/>
      <c r="F24" s="719"/>
      <c r="G24" s="8"/>
      <c r="H24" s="8"/>
      <c r="I24" s="8"/>
      <c r="J24" s="8"/>
      <c r="K24" s="8"/>
      <c r="L24" s="8"/>
      <c r="M24" s="8"/>
      <c r="N24" s="8"/>
    </row>
    <row r="25" spans="1:14">
      <c r="A25" s="729">
        <v>6</v>
      </c>
      <c r="B25" s="767" t="s">
        <v>312</v>
      </c>
      <c r="C25" s="767"/>
      <c r="D25" s="767"/>
      <c r="E25" s="767"/>
      <c r="F25" s="6"/>
      <c r="G25" s="6"/>
      <c r="H25" s="8"/>
      <c r="I25" s="6"/>
      <c r="J25" s="6"/>
    </row>
    <row r="26" spans="1:14">
      <c r="A26" s="729"/>
      <c r="B26" s="812" t="s">
        <v>19</v>
      </c>
      <c r="C26" s="813"/>
      <c r="D26" s="813"/>
      <c r="E26" s="842"/>
      <c r="F26" s="719"/>
    </row>
    <row r="27" spans="1:14">
      <c r="A27" s="729"/>
      <c r="B27" s="707" t="s">
        <v>20</v>
      </c>
      <c r="C27" s="708" t="s">
        <v>97</v>
      </c>
      <c r="D27" s="708" t="s">
        <v>98</v>
      </c>
      <c r="E27" s="708" t="s">
        <v>22</v>
      </c>
      <c r="F27" s="719"/>
    </row>
    <row r="28" spans="1:14" ht="39.6">
      <c r="A28" s="729"/>
      <c r="B28" s="714" t="s">
        <v>441</v>
      </c>
      <c r="C28" s="10">
        <v>33065</v>
      </c>
      <c r="D28" s="10" t="s">
        <v>107</v>
      </c>
      <c r="E28" s="10" t="s">
        <v>89</v>
      </c>
      <c r="F28" s="719"/>
    </row>
    <row r="29" spans="1:14" ht="39.6">
      <c r="A29" s="729"/>
      <c r="B29" s="714" t="s">
        <v>24</v>
      </c>
      <c r="C29" s="10">
        <v>483</v>
      </c>
      <c r="D29" s="10" t="s">
        <v>107</v>
      </c>
      <c r="E29" s="10" t="s">
        <v>89</v>
      </c>
      <c r="F29" s="719"/>
    </row>
    <row r="30" spans="1:14" ht="39.6">
      <c r="A30" s="729"/>
      <c r="B30" s="714" t="s">
        <v>25</v>
      </c>
      <c r="C30" s="10">
        <v>2327</v>
      </c>
      <c r="D30" s="10" t="s">
        <v>107</v>
      </c>
      <c r="E30" s="10" t="s">
        <v>89</v>
      </c>
      <c r="F30" s="719"/>
    </row>
    <row r="31" spans="1:14" ht="39.6">
      <c r="A31" s="729"/>
      <c r="B31" s="714" t="s">
        <v>26</v>
      </c>
      <c r="C31" s="10">
        <v>9127</v>
      </c>
      <c r="D31" s="10" t="s">
        <v>107</v>
      </c>
      <c r="E31" s="10" t="s">
        <v>89</v>
      </c>
      <c r="F31" s="719"/>
    </row>
    <row r="32" spans="1:14">
      <c r="A32" s="729"/>
      <c r="B32" s="8"/>
      <c r="C32" s="719"/>
      <c r="D32" s="719"/>
      <c r="E32" s="719"/>
      <c r="F32" s="719"/>
    </row>
    <row r="33" spans="1:10" ht="30.75" customHeight="1">
      <c r="A33" s="729">
        <v>7</v>
      </c>
      <c r="B33" s="767" t="s">
        <v>27</v>
      </c>
      <c r="C33" s="767"/>
      <c r="D33" s="767"/>
      <c r="E33" s="767"/>
      <c r="F33" s="6"/>
      <c r="G33" s="6"/>
      <c r="H33" s="6"/>
      <c r="I33" s="6"/>
      <c r="J33" s="6"/>
    </row>
    <row r="34" spans="1:10">
      <c r="A34" s="729"/>
      <c r="B34" s="707" t="s">
        <v>28</v>
      </c>
      <c r="C34" s="762" t="s">
        <v>29</v>
      </c>
      <c r="D34" s="762"/>
      <c r="E34" s="762"/>
      <c r="F34" s="8"/>
    </row>
    <row r="35" spans="1:10">
      <c r="A35" s="729"/>
      <c r="B35" s="707" t="s">
        <v>30</v>
      </c>
      <c r="C35" s="762" t="s">
        <v>107</v>
      </c>
      <c r="D35" s="762"/>
      <c r="E35" s="762"/>
      <c r="F35" s="8"/>
    </row>
    <row r="36" spans="1:10">
      <c r="A36" s="729"/>
      <c r="B36" s="707" t="s">
        <v>31</v>
      </c>
      <c r="C36" s="762" t="s">
        <v>89</v>
      </c>
      <c r="D36" s="762"/>
      <c r="E36" s="762"/>
      <c r="F36" s="8"/>
    </row>
    <row r="37" spans="1:10">
      <c r="A37" s="729"/>
      <c r="C37" s="8"/>
      <c r="D37" s="8"/>
      <c r="E37" s="8"/>
      <c r="F37" s="8"/>
    </row>
    <row r="38" spans="1:10">
      <c r="A38" s="729"/>
      <c r="B38" s="719"/>
      <c r="C38" s="8"/>
      <c r="D38" s="8"/>
      <c r="E38" s="8"/>
      <c r="F38" s="8"/>
    </row>
    <row r="39" spans="1:10">
      <c r="A39" s="729">
        <v>8</v>
      </c>
      <c r="B39" s="767" t="s">
        <v>310</v>
      </c>
      <c r="C39" s="767"/>
      <c r="D39" s="767"/>
      <c r="E39" s="767"/>
      <c r="F39" s="6"/>
      <c r="G39" s="6"/>
      <c r="H39" s="6"/>
      <c r="I39" s="6"/>
      <c r="J39" s="6"/>
    </row>
    <row r="40" spans="1:10" ht="26.25" customHeight="1">
      <c r="A40" s="729"/>
      <c r="B40" s="707" t="s">
        <v>33</v>
      </c>
      <c r="C40" s="862" t="s">
        <v>910</v>
      </c>
      <c r="D40" s="863"/>
      <c r="E40" s="864"/>
      <c r="F40" s="8"/>
    </row>
    <row r="41" spans="1:10" ht="28.8" customHeight="1">
      <c r="A41" s="729"/>
      <c r="B41" s="707" t="s">
        <v>30</v>
      </c>
      <c r="C41" s="825" t="s">
        <v>298</v>
      </c>
      <c r="D41" s="826"/>
      <c r="E41" s="827"/>
      <c r="F41" s="8"/>
    </row>
    <row r="42" spans="1:10">
      <c r="A42" s="729"/>
      <c r="B42" s="707" t="s">
        <v>31</v>
      </c>
      <c r="C42" s="762" t="s">
        <v>299</v>
      </c>
      <c r="D42" s="762"/>
      <c r="E42" s="762"/>
      <c r="F42" s="8"/>
    </row>
    <row r="43" spans="1:10">
      <c r="A43" s="729"/>
      <c r="B43" s="768" t="s">
        <v>34</v>
      </c>
      <c r="C43" s="769"/>
      <c r="D43" s="769"/>
      <c r="E43" s="770"/>
      <c r="F43" s="8"/>
    </row>
    <row r="44" spans="1:10">
      <c r="A44" s="724"/>
      <c r="D44" s="711"/>
      <c r="E44" s="8"/>
    </row>
    <row r="45" spans="1:10">
      <c r="A45" s="11">
        <v>9</v>
      </c>
      <c r="B45" s="766" t="s">
        <v>311</v>
      </c>
      <c r="C45" s="767"/>
      <c r="D45" s="767"/>
      <c r="E45" s="767"/>
      <c r="F45" s="12"/>
      <c r="G45" s="6"/>
      <c r="H45" s="6"/>
      <c r="I45" s="6"/>
    </row>
    <row r="46" spans="1:10" ht="52.8">
      <c r="A46" s="11"/>
      <c r="B46" s="712" t="s">
        <v>36</v>
      </c>
      <c r="C46" s="720" t="s">
        <v>37</v>
      </c>
      <c r="D46" s="722" t="s">
        <v>1128</v>
      </c>
      <c r="E46" s="720" t="s">
        <v>92</v>
      </c>
    </row>
    <row r="47" spans="1:10" ht="211.2">
      <c r="A47" s="13"/>
      <c r="B47" s="716" t="s">
        <v>497</v>
      </c>
      <c r="C47" s="716" t="s">
        <v>1285</v>
      </c>
      <c r="D47" s="716" t="s">
        <v>1286</v>
      </c>
      <c r="E47" s="721" t="s">
        <v>76</v>
      </c>
    </row>
    <row r="48" spans="1:10">
      <c r="A48" s="14"/>
      <c r="B48" s="1045" t="s">
        <v>1251</v>
      </c>
      <c r="C48" s="1046"/>
      <c r="D48" s="1046"/>
      <c r="E48" s="1047"/>
      <c r="F48" s="719"/>
      <c r="G48" s="719"/>
      <c r="H48" s="719"/>
    </row>
    <row r="49" spans="1:14">
      <c r="A49" s="15"/>
      <c r="B49" s="37"/>
      <c r="C49" s="711"/>
      <c r="D49" s="711"/>
      <c r="E49" s="711"/>
      <c r="F49" s="719"/>
      <c r="G49" s="719"/>
      <c r="H49" s="719"/>
      <c r="I49" s="719"/>
    </row>
    <row r="50" spans="1:14">
      <c r="A50" s="11">
        <v>10</v>
      </c>
      <c r="B50" s="766" t="s">
        <v>311</v>
      </c>
      <c r="C50" s="767"/>
      <c r="D50" s="767"/>
      <c r="E50" s="767"/>
      <c r="F50" s="719"/>
      <c r="G50" s="719"/>
      <c r="H50" s="719"/>
    </row>
    <row r="51" spans="1:14">
      <c r="A51" s="13"/>
      <c r="B51" s="845" t="s">
        <v>41</v>
      </c>
      <c r="C51" s="847" t="s">
        <v>1287</v>
      </c>
      <c r="D51" s="848"/>
      <c r="E51" s="849"/>
      <c r="K51" s="1"/>
    </row>
    <row r="52" spans="1:14" ht="54" customHeight="1">
      <c r="A52" s="13"/>
      <c r="B52" s="846"/>
      <c r="C52" s="850"/>
      <c r="D52" s="851"/>
      <c r="E52" s="852"/>
      <c r="K52" s="1"/>
    </row>
    <row r="53" spans="1:14" ht="77.400000000000006" customHeight="1">
      <c r="A53" s="11"/>
      <c r="B53" s="16" t="s">
        <v>42</v>
      </c>
      <c r="C53" s="854" t="s">
        <v>1286</v>
      </c>
      <c r="D53" s="854"/>
      <c r="E53" s="854"/>
    </row>
    <row r="54" spans="1:14">
      <c r="A54" s="13"/>
      <c r="B54" s="16" t="s">
        <v>43</v>
      </c>
      <c r="C54" s="875" t="s">
        <v>44</v>
      </c>
      <c r="D54" s="876"/>
      <c r="E54" s="877"/>
      <c r="K54" s="17"/>
    </row>
    <row r="55" spans="1:14" s="38" customFormat="1">
      <c r="A55" s="18" t="s">
        <v>45</v>
      </c>
      <c r="B55" s="858" t="s">
        <v>1129</v>
      </c>
      <c r="C55" s="858"/>
      <c r="D55" s="858"/>
      <c r="E55" s="858"/>
    </row>
    <row r="56" spans="1:14">
      <c r="A56" s="23"/>
      <c r="B56" s="24"/>
      <c r="C56" s="25"/>
      <c r="D56" s="25"/>
      <c r="E56" s="25"/>
      <c r="F56" s="25"/>
    </row>
    <row r="57" spans="1:14">
      <c r="A57" s="729">
        <v>11</v>
      </c>
      <c r="B57" s="2" t="s">
        <v>47</v>
      </c>
      <c r="C57" s="799" t="s">
        <v>271</v>
      </c>
      <c r="D57" s="799"/>
      <c r="E57" s="799"/>
      <c r="F57" s="6"/>
      <c r="G57" s="6"/>
      <c r="H57" s="26"/>
      <c r="I57" s="6"/>
      <c r="J57" s="6"/>
    </row>
    <row r="58" spans="1:14">
      <c r="A58" s="729"/>
      <c r="B58" s="719"/>
      <c r="C58" s="719"/>
      <c r="D58" s="719"/>
      <c r="E58" s="719"/>
      <c r="F58" s="719"/>
      <c r="G58" s="719"/>
      <c r="H58" s="27"/>
      <c r="I58" s="27"/>
      <c r="J58" s="719"/>
    </row>
    <row r="59" spans="1:14">
      <c r="A59" s="729">
        <v>12</v>
      </c>
      <c r="B59" s="6" t="s">
        <v>48</v>
      </c>
      <c r="C59" s="6"/>
      <c r="D59" s="6"/>
      <c r="E59" s="26"/>
      <c r="F59" s="26"/>
      <c r="G59" s="6"/>
      <c r="H59" s="6"/>
      <c r="I59" s="6"/>
      <c r="J59" s="6"/>
      <c r="K59" s="6"/>
      <c r="L59" s="6"/>
      <c r="M59" s="6"/>
      <c r="N59" s="6"/>
    </row>
    <row r="60" spans="1:14">
      <c r="A60" s="729"/>
      <c r="B60" s="6"/>
      <c r="C60" s="6"/>
      <c r="D60" s="6"/>
      <c r="E60" s="26"/>
      <c r="F60" s="26"/>
      <c r="G60" s="26"/>
      <c r="H60" s="6"/>
      <c r="I60" s="6"/>
      <c r="J60" s="6"/>
      <c r="K60" s="6"/>
      <c r="L60" s="6"/>
      <c r="M60" s="6"/>
      <c r="N60" s="6"/>
    </row>
    <row r="61" spans="1:14">
      <c r="A61" s="729"/>
      <c r="B61" s="707" t="s">
        <v>49</v>
      </c>
      <c r="C61" s="762" t="s">
        <v>498</v>
      </c>
      <c r="D61" s="762"/>
      <c r="E61" s="762"/>
      <c r="F61" s="27"/>
      <c r="G61" s="27"/>
      <c r="H61" s="719"/>
      <c r="I61" s="719"/>
      <c r="J61" s="719"/>
      <c r="K61" s="719"/>
      <c r="L61" s="719"/>
      <c r="M61" s="719"/>
      <c r="N61" s="719"/>
    </row>
    <row r="62" spans="1:14">
      <c r="A62" s="729"/>
      <c r="B62" s="719"/>
      <c r="C62" s="719"/>
      <c r="D62" s="719"/>
      <c r="E62" s="719"/>
      <c r="F62" s="719"/>
      <c r="G62" s="27"/>
      <c r="H62" s="719"/>
      <c r="I62" s="719"/>
      <c r="J62" s="719"/>
      <c r="K62" s="719"/>
      <c r="L62" s="719"/>
      <c r="M62" s="719"/>
      <c r="N62" s="719"/>
    </row>
    <row r="63" spans="1:14" ht="30" customHeight="1">
      <c r="A63" s="729"/>
      <c r="B63" s="767" t="s">
        <v>50</v>
      </c>
      <c r="C63" s="800" t="s">
        <v>499</v>
      </c>
      <c r="D63" s="800" t="s">
        <v>500</v>
      </c>
      <c r="E63" s="802" t="s">
        <v>501</v>
      </c>
      <c r="F63" s="790" t="s">
        <v>117</v>
      </c>
      <c r="G63" s="791"/>
      <c r="H63" s="792"/>
      <c r="I63" s="771" t="s">
        <v>52</v>
      </c>
      <c r="J63" s="771"/>
      <c r="K63" s="771"/>
      <c r="L63" s="771" t="s">
        <v>53</v>
      </c>
      <c r="M63" s="771"/>
      <c r="N63" s="771"/>
    </row>
    <row r="64" spans="1:14" ht="39.6">
      <c r="A64" s="724"/>
      <c r="B64" s="767"/>
      <c r="C64" s="801"/>
      <c r="D64" s="801"/>
      <c r="E64" s="803"/>
      <c r="F64" s="707" t="s">
        <v>54</v>
      </c>
      <c r="G64" s="707" t="s">
        <v>55</v>
      </c>
      <c r="H64" s="707" t="s">
        <v>56</v>
      </c>
      <c r="I64" s="707" t="s">
        <v>57</v>
      </c>
      <c r="J64" s="707" t="s">
        <v>55</v>
      </c>
      <c r="K64" s="707" t="s">
        <v>56</v>
      </c>
      <c r="L64" s="707" t="s">
        <v>57</v>
      </c>
      <c r="M64" s="707" t="s">
        <v>55</v>
      </c>
      <c r="N64" s="707" t="s">
        <v>56</v>
      </c>
    </row>
    <row r="65" spans="1:14">
      <c r="A65" s="724"/>
      <c r="B65" s="707" t="s">
        <v>80</v>
      </c>
      <c r="C65" s="130">
        <v>109.2</v>
      </c>
      <c r="D65" s="728">
        <v>104.2</v>
      </c>
      <c r="E65" s="728">
        <v>106.25</v>
      </c>
      <c r="F65" s="728">
        <v>69</v>
      </c>
      <c r="G65" s="728">
        <v>153</v>
      </c>
      <c r="H65" s="728">
        <v>68.2</v>
      </c>
      <c r="I65" s="728" t="s">
        <v>40</v>
      </c>
      <c r="J65" s="728" t="s">
        <v>40</v>
      </c>
      <c r="K65" s="728" t="s">
        <v>40</v>
      </c>
      <c r="L65" s="728" t="s">
        <v>40</v>
      </c>
      <c r="M65" s="728" t="s">
        <v>40</v>
      </c>
      <c r="N65" s="728" t="s">
        <v>40</v>
      </c>
    </row>
    <row r="66" spans="1:14" ht="26.4">
      <c r="A66" s="724"/>
      <c r="B66" s="707" t="s">
        <v>502</v>
      </c>
      <c r="C66" s="728">
        <v>19497.3</v>
      </c>
      <c r="D66" s="728">
        <v>19517</v>
      </c>
      <c r="E66" s="728">
        <v>19528.75</v>
      </c>
      <c r="F66" s="728">
        <v>22326.9</v>
      </c>
      <c r="G66" s="728">
        <v>22526.6</v>
      </c>
      <c r="H66" s="728">
        <v>17312.75</v>
      </c>
      <c r="I66" s="728" t="s">
        <v>40</v>
      </c>
      <c r="J66" s="728" t="s">
        <v>40</v>
      </c>
      <c r="K66" s="728" t="s">
        <v>40</v>
      </c>
      <c r="L66" s="728" t="s">
        <v>40</v>
      </c>
      <c r="M66" s="728" t="s">
        <v>40</v>
      </c>
      <c r="N66" s="728" t="s">
        <v>40</v>
      </c>
    </row>
    <row r="67" spans="1:14" ht="13.8">
      <c r="A67" s="724"/>
      <c r="B67" s="707" t="s">
        <v>313</v>
      </c>
      <c r="C67" s="829" t="s">
        <v>76</v>
      </c>
      <c r="D67" s="829"/>
      <c r="E67" s="829"/>
      <c r="F67" s="829"/>
      <c r="G67" s="829"/>
      <c r="H67" s="829"/>
      <c r="I67" s="829"/>
      <c r="J67" s="829"/>
      <c r="K67" s="829"/>
      <c r="L67" s="829"/>
      <c r="M67" s="829"/>
      <c r="N67" s="829"/>
    </row>
    <row r="68" spans="1:14" ht="13.8">
      <c r="A68" s="724"/>
      <c r="B68" s="878" t="s">
        <v>317</v>
      </c>
      <c r="C68" s="832"/>
      <c r="D68" s="832"/>
      <c r="E68" s="832"/>
      <c r="F68" s="832"/>
      <c r="G68" s="832"/>
      <c r="H68" s="832"/>
      <c r="I68" s="832"/>
      <c r="J68" s="832"/>
      <c r="K68" s="832"/>
      <c r="L68" s="832"/>
      <c r="M68" s="832"/>
      <c r="N68" s="832"/>
    </row>
    <row r="69" spans="1:14">
      <c r="A69" s="724"/>
      <c r="B69" s="810" t="s">
        <v>60</v>
      </c>
      <c r="C69" s="810"/>
      <c r="D69" s="810"/>
      <c r="E69" s="810"/>
      <c r="F69" s="810"/>
      <c r="G69" s="810"/>
      <c r="H69" s="810"/>
      <c r="I69" s="810"/>
      <c r="J69" s="810"/>
      <c r="K69" s="810"/>
      <c r="L69" s="810"/>
      <c r="M69" s="810"/>
      <c r="N69" s="810"/>
    </row>
    <row r="70" spans="1:14" s="1" customFormat="1">
      <c r="B70" s="853" t="s">
        <v>61</v>
      </c>
      <c r="C70" s="853"/>
      <c r="D70" s="853"/>
      <c r="E70" s="853"/>
      <c r="F70" s="853"/>
      <c r="G70" s="853"/>
      <c r="H70" s="853"/>
      <c r="I70" s="853"/>
      <c r="J70" s="853"/>
      <c r="K70" s="853"/>
      <c r="L70" s="853"/>
      <c r="M70" s="853"/>
      <c r="N70" s="853"/>
    </row>
    <row r="71" spans="1:14">
      <c r="A71" s="724"/>
      <c r="B71" s="831" t="s">
        <v>110</v>
      </c>
      <c r="C71" s="831"/>
      <c r="D71" s="831"/>
      <c r="E71" s="831"/>
      <c r="F71" s="831"/>
      <c r="G71" s="831"/>
      <c r="H71" s="831"/>
      <c r="I71" s="831"/>
      <c r="J71" s="831"/>
      <c r="K71" s="831"/>
      <c r="L71" s="831"/>
      <c r="M71" s="831"/>
      <c r="N71" s="831"/>
    </row>
    <row r="72" spans="1:14">
      <c r="A72" s="724"/>
      <c r="B72" s="831" t="s">
        <v>62</v>
      </c>
      <c r="C72" s="831"/>
      <c r="D72" s="831"/>
      <c r="E72" s="831"/>
      <c r="F72" s="831"/>
      <c r="G72" s="831"/>
      <c r="H72" s="831"/>
      <c r="I72" s="831"/>
      <c r="J72" s="831"/>
      <c r="K72" s="831"/>
      <c r="L72" s="831"/>
      <c r="M72" s="831"/>
      <c r="N72" s="831"/>
    </row>
    <row r="73" spans="1:14">
      <c r="A73" s="724"/>
      <c r="B73" s="30"/>
      <c r="C73" s="30"/>
      <c r="D73" s="30"/>
      <c r="E73" s="30"/>
      <c r="F73" s="30"/>
      <c r="G73" s="8"/>
      <c r="H73" s="8"/>
      <c r="I73" s="8"/>
      <c r="J73" s="8"/>
      <c r="K73" s="8"/>
      <c r="L73" s="8"/>
      <c r="M73" s="8"/>
      <c r="N73" s="8"/>
    </row>
    <row r="74" spans="1:14" ht="29.25" customHeight="1">
      <c r="A74" s="729">
        <v>13</v>
      </c>
      <c r="B74" s="796" t="s">
        <v>63</v>
      </c>
      <c r="C74" s="797"/>
      <c r="D74" s="797"/>
      <c r="E74" s="797"/>
      <c r="F74" s="797"/>
      <c r="G74" s="766"/>
      <c r="H74" s="6"/>
      <c r="I74" s="6"/>
      <c r="J74" s="6"/>
      <c r="K74" s="6"/>
      <c r="L74" s="6"/>
      <c r="M74" s="6"/>
      <c r="N74" s="6"/>
    </row>
    <row r="75" spans="1:14">
      <c r="A75" s="729"/>
      <c r="C75" s="719"/>
      <c r="D75" s="719"/>
      <c r="E75" s="719"/>
      <c r="F75" s="719"/>
      <c r="G75" s="719"/>
      <c r="H75" s="719"/>
      <c r="I75" s="719"/>
      <c r="J75" s="719"/>
      <c r="K75" s="719"/>
      <c r="L75" s="719"/>
      <c r="M75" s="719"/>
      <c r="N75" s="719"/>
    </row>
    <row r="76" spans="1:14" ht="26.4">
      <c r="A76" s="724"/>
      <c r="B76" s="709" t="s">
        <v>64</v>
      </c>
      <c r="C76" s="708" t="s">
        <v>65</v>
      </c>
      <c r="D76" s="708" t="s">
        <v>342</v>
      </c>
      <c r="E76" s="708" t="s">
        <v>94</v>
      </c>
      <c r="F76" s="708" t="s">
        <v>67</v>
      </c>
      <c r="G76" s="708" t="s">
        <v>81</v>
      </c>
      <c r="H76" s="8"/>
      <c r="I76" s="8"/>
      <c r="J76" s="8"/>
      <c r="K76" s="8"/>
      <c r="L76" s="8"/>
      <c r="M76" s="8"/>
      <c r="N76" s="8"/>
    </row>
    <row r="77" spans="1:14" ht="25.5" customHeight="1">
      <c r="A77" s="724"/>
      <c r="B77" s="967" t="s">
        <v>440</v>
      </c>
      <c r="C77" s="10" t="s">
        <v>503</v>
      </c>
      <c r="D77" s="726">
        <v>0.45</v>
      </c>
      <c r="E77" s="31">
        <v>2.2200000000000002</v>
      </c>
      <c r="F77" s="967" t="s">
        <v>504</v>
      </c>
      <c r="G77" s="967" t="s">
        <v>95</v>
      </c>
      <c r="H77" s="32"/>
      <c r="I77" s="32"/>
      <c r="J77" s="32"/>
      <c r="K77" s="32"/>
      <c r="L77" s="32"/>
      <c r="M77" s="32"/>
      <c r="N77" s="32"/>
    </row>
    <row r="78" spans="1:14">
      <c r="A78" s="724"/>
      <c r="B78" s="968"/>
      <c r="C78" s="2" t="s">
        <v>126</v>
      </c>
      <c r="D78" s="726"/>
      <c r="E78" s="31"/>
      <c r="F78" s="968"/>
      <c r="G78" s="968"/>
      <c r="H78" s="32"/>
      <c r="I78" s="32"/>
      <c r="J78" s="32"/>
      <c r="K78" s="32"/>
      <c r="L78" s="32"/>
      <c r="M78" s="32"/>
      <c r="N78" s="32"/>
    </row>
    <row r="79" spans="1:14">
      <c r="A79" s="724"/>
      <c r="B79" s="968"/>
      <c r="C79" s="10" t="s">
        <v>505</v>
      </c>
      <c r="D79" s="726">
        <v>21.99</v>
      </c>
      <c r="E79" s="31">
        <v>16.48</v>
      </c>
      <c r="F79" s="968"/>
      <c r="G79" s="968"/>
      <c r="H79" s="32"/>
      <c r="I79" s="32"/>
      <c r="J79" s="32"/>
      <c r="K79" s="32"/>
      <c r="L79" s="32"/>
      <c r="M79" s="32"/>
      <c r="N79" s="32"/>
    </row>
    <row r="80" spans="1:14">
      <c r="A80" s="724"/>
      <c r="B80" s="968"/>
      <c r="C80" s="10" t="s">
        <v>506</v>
      </c>
      <c r="D80" s="125">
        <v>158.63999999999999</v>
      </c>
      <c r="E80" s="31">
        <v>207.72</v>
      </c>
      <c r="F80" s="968"/>
      <c r="G80" s="968"/>
      <c r="H80" s="32"/>
      <c r="I80" s="32"/>
      <c r="J80" s="32"/>
      <c r="K80" s="32"/>
      <c r="L80" s="32"/>
      <c r="M80" s="32"/>
      <c r="N80" s="32"/>
    </row>
    <row r="81" spans="1:14">
      <c r="A81" s="724"/>
      <c r="B81" s="968"/>
      <c r="C81" s="10" t="s">
        <v>507</v>
      </c>
      <c r="D81" s="67">
        <v>17.21</v>
      </c>
      <c r="E81" s="33">
        <v>10.3</v>
      </c>
      <c r="F81" s="968"/>
      <c r="G81" s="968"/>
      <c r="H81" s="32"/>
      <c r="I81" s="32"/>
      <c r="J81" s="32"/>
      <c r="K81" s="32"/>
      <c r="L81" s="32"/>
      <c r="M81" s="32"/>
      <c r="N81" s="32"/>
    </row>
    <row r="82" spans="1:14">
      <c r="A82" s="724"/>
      <c r="B82" s="968"/>
      <c r="C82" s="10" t="s">
        <v>508</v>
      </c>
      <c r="D82" s="726">
        <v>9.02</v>
      </c>
      <c r="E82" s="31">
        <v>4.13</v>
      </c>
      <c r="F82" s="968"/>
      <c r="G82" s="968"/>
      <c r="H82" s="32"/>
      <c r="I82" s="32"/>
      <c r="J82" s="32"/>
      <c r="K82" s="32"/>
      <c r="L82" s="32"/>
      <c r="M82" s="32"/>
      <c r="N82" s="32"/>
    </row>
    <row r="83" spans="1:14">
      <c r="A83" s="724"/>
      <c r="B83" s="969"/>
      <c r="C83" s="10" t="s">
        <v>70</v>
      </c>
      <c r="D83" s="726">
        <v>51.72</v>
      </c>
      <c r="E83" s="33">
        <v>59.657499999999999</v>
      </c>
      <c r="F83" s="968"/>
      <c r="G83" s="968"/>
      <c r="H83" s="32"/>
      <c r="I83" s="32"/>
      <c r="J83" s="32"/>
      <c r="K83" s="32"/>
      <c r="L83" s="32"/>
      <c r="M83" s="32"/>
      <c r="N83" s="32"/>
    </row>
    <row r="84" spans="1:14">
      <c r="A84" s="724"/>
      <c r="B84" s="967" t="s">
        <v>71</v>
      </c>
      <c r="C84" s="2" t="s">
        <v>509</v>
      </c>
      <c r="D84" s="125">
        <v>193.33</v>
      </c>
      <c r="E84" s="31">
        <v>31.08</v>
      </c>
      <c r="F84" s="968"/>
      <c r="G84" s="968"/>
      <c r="H84" s="32"/>
      <c r="I84" s="32"/>
      <c r="J84" s="32"/>
      <c r="K84" s="32"/>
      <c r="L84" s="32"/>
      <c r="M84" s="32"/>
      <c r="N84" s="32"/>
    </row>
    <row r="85" spans="1:14">
      <c r="A85" s="724"/>
      <c r="B85" s="968"/>
      <c r="C85" s="2" t="s">
        <v>69</v>
      </c>
      <c r="D85" s="126"/>
      <c r="E85" s="64"/>
      <c r="F85" s="968"/>
      <c r="G85" s="968"/>
      <c r="H85" s="32"/>
      <c r="I85" s="32"/>
      <c r="J85" s="32"/>
      <c r="K85" s="32"/>
      <c r="L85" s="32"/>
      <c r="M85" s="32"/>
      <c r="N85" s="32"/>
    </row>
    <row r="86" spans="1:14">
      <c r="A86" s="724"/>
      <c r="B86" s="968"/>
      <c r="C86" s="10" t="s">
        <v>505</v>
      </c>
      <c r="D86" s="726">
        <v>32.75</v>
      </c>
      <c r="E86" s="31">
        <v>40.71</v>
      </c>
      <c r="F86" s="968"/>
      <c r="G86" s="968"/>
      <c r="H86" s="32"/>
      <c r="I86" s="32"/>
      <c r="J86" s="32"/>
      <c r="K86" s="32"/>
      <c r="L86" s="32"/>
      <c r="M86" s="32"/>
      <c r="N86" s="32"/>
    </row>
    <row r="87" spans="1:14">
      <c r="A87" s="724"/>
      <c r="B87" s="968"/>
      <c r="C87" s="10" t="s">
        <v>506</v>
      </c>
      <c r="D87" s="126">
        <v>40.03</v>
      </c>
      <c r="E87" s="34">
        <v>29.22</v>
      </c>
      <c r="F87" s="968"/>
      <c r="G87" s="968"/>
      <c r="H87" s="32"/>
      <c r="I87" s="32"/>
      <c r="J87" s="32"/>
      <c r="K87" s="32"/>
      <c r="L87" s="32"/>
      <c r="M87" s="32"/>
      <c r="N87" s="32"/>
    </row>
    <row r="88" spans="1:14">
      <c r="A88" s="724"/>
      <c r="B88" s="968"/>
      <c r="C88" s="10" t="s">
        <v>507</v>
      </c>
      <c r="D88" s="125">
        <v>25.1</v>
      </c>
      <c r="E88" s="141">
        <v>40.880000000000003</v>
      </c>
      <c r="F88" s="968"/>
      <c r="G88" s="968"/>
      <c r="H88" s="32"/>
      <c r="I88" s="32"/>
      <c r="J88" s="32"/>
      <c r="K88" s="32"/>
      <c r="L88" s="32"/>
      <c r="M88" s="32"/>
      <c r="N88" s="32"/>
    </row>
    <row r="89" spans="1:14">
      <c r="A89" s="724"/>
      <c r="B89" s="968"/>
      <c r="C89" s="10" t="s">
        <v>508</v>
      </c>
      <c r="D89" s="65">
        <v>128.54</v>
      </c>
      <c r="E89" s="33">
        <v>186.76</v>
      </c>
      <c r="F89" s="968"/>
      <c r="G89" s="968"/>
      <c r="H89" s="32"/>
      <c r="I89" s="32"/>
      <c r="J89" s="32"/>
      <c r="K89" s="32"/>
      <c r="L89" s="32"/>
      <c r="M89" s="32"/>
      <c r="N89" s="32"/>
    </row>
    <row r="90" spans="1:14">
      <c r="A90" s="724"/>
      <c r="B90" s="969"/>
      <c r="C90" s="2" t="s">
        <v>70</v>
      </c>
      <c r="D90" s="726">
        <v>56.61</v>
      </c>
      <c r="E90" s="31">
        <v>74.392499999999998</v>
      </c>
      <c r="F90" s="968"/>
      <c r="G90" s="968"/>
      <c r="H90" s="32"/>
      <c r="I90" s="32"/>
      <c r="J90" s="32"/>
      <c r="K90" s="32"/>
      <c r="L90" s="32"/>
      <c r="M90" s="32"/>
      <c r="N90" s="32"/>
    </row>
    <row r="91" spans="1:14">
      <c r="A91" s="724"/>
      <c r="B91" s="967" t="s">
        <v>72</v>
      </c>
      <c r="C91" s="10" t="s">
        <v>510</v>
      </c>
      <c r="D91" s="726">
        <v>1.48</v>
      </c>
      <c r="E91" s="33">
        <v>4.22</v>
      </c>
      <c r="F91" s="968"/>
      <c r="G91" s="968"/>
      <c r="H91" s="32"/>
      <c r="I91" s="32"/>
      <c r="J91" s="32"/>
      <c r="K91" s="32"/>
      <c r="L91" s="32"/>
      <c r="M91" s="32"/>
      <c r="N91" s="32"/>
    </row>
    <row r="92" spans="1:14">
      <c r="A92" s="724"/>
      <c r="B92" s="968"/>
      <c r="C92" s="2" t="s">
        <v>69</v>
      </c>
      <c r="D92" s="726"/>
      <c r="E92" s="726"/>
      <c r="F92" s="968"/>
      <c r="G92" s="968"/>
      <c r="H92" s="32"/>
      <c r="I92" s="32"/>
      <c r="J92" s="32"/>
      <c r="K92" s="32"/>
      <c r="L92" s="32"/>
      <c r="M92" s="32"/>
      <c r="N92" s="32"/>
    </row>
    <row r="93" spans="1:14" s="1" customFormat="1">
      <c r="B93" s="968"/>
      <c r="C93" s="10" t="s">
        <v>505</v>
      </c>
      <c r="D93" s="726">
        <v>18.89</v>
      </c>
      <c r="E93" s="726">
        <v>10.79</v>
      </c>
      <c r="F93" s="968"/>
      <c r="G93" s="968"/>
    </row>
    <row r="94" spans="1:14">
      <c r="A94" s="724"/>
      <c r="B94" s="968"/>
      <c r="C94" s="10" t="s">
        <v>506</v>
      </c>
      <c r="D94" s="726">
        <v>43</v>
      </c>
      <c r="E94" s="726">
        <v>32.94</v>
      </c>
      <c r="F94" s="968"/>
      <c r="G94" s="968"/>
      <c r="H94" s="32"/>
      <c r="I94" s="32"/>
      <c r="J94" s="32"/>
      <c r="K94" s="32"/>
      <c r="L94" s="32"/>
      <c r="M94" s="32"/>
      <c r="N94" s="32"/>
    </row>
    <row r="95" spans="1:14">
      <c r="A95" s="724"/>
      <c r="B95" s="968"/>
      <c r="C95" s="10" t="s">
        <v>507</v>
      </c>
      <c r="D95" s="726">
        <v>16.86</v>
      </c>
      <c r="E95" s="726">
        <v>7.77</v>
      </c>
      <c r="F95" s="968"/>
      <c r="G95" s="968"/>
      <c r="H95" s="32"/>
      <c r="I95" s="32"/>
      <c r="J95" s="32"/>
      <c r="K95" s="32"/>
      <c r="L95" s="32"/>
      <c r="M95" s="32"/>
      <c r="N95" s="32"/>
    </row>
    <row r="96" spans="1:14">
      <c r="A96" s="724"/>
      <c r="B96" s="968"/>
      <c r="C96" s="10" t="s">
        <v>508</v>
      </c>
      <c r="D96" s="726">
        <v>7.03</v>
      </c>
      <c r="E96" s="726">
        <v>2.5299999999999998</v>
      </c>
      <c r="F96" s="968"/>
      <c r="G96" s="968"/>
      <c r="H96" s="32"/>
      <c r="I96" s="32"/>
      <c r="J96" s="32"/>
      <c r="K96" s="32"/>
      <c r="L96" s="32"/>
      <c r="M96" s="32"/>
      <c r="N96" s="32"/>
    </row>
    <row r="97" spans="1:14">
      <c r="B97" s="969"/>
      <c r="C97" s="2" t="s">
        <v>70</v>
      </c>
      <c r="D97" s="726">
        <v>21.45</v>
      </c>
      <c r="E97" s="726">
        <v>13.5075</v>
      </c>
      <c r="F97" s="968"/>
      <c r="G97" s="968"/>
      <c r="H97" s="32"/>
      <c r="I97" s="32"/>
    </row>
    <row r="98" spans="1:14">
      <c r="A98" s="729"/>
      <c r="B98" s="967" t="s">
        <v>73</v>
      </c>
      <c r="C98" s="10" t="s">
        <v>510</v>
      </c>
      <c r="D98" s="726">
        <v>30.22</v>
      </c>
      <c r="E98" s="726">
        <v>49.22</v>
      </c>
      <c r="F98" s="968"/>
      <c r="G98" s="968"/>
    </row>
    <row r="99" spans="1:14">
      <c r="A99" s="711"/>
      <c r="B99" s="968"/>
      <c r="C99" s="10" t="s">
        <v>69</v>
      </c>
      <c r="D99" s="726"/>
      <c r="E99" s="726"/>
      <c r="F99" s="968"/>
      <c r="G99" s="968"/>
    </row>
    <row r="100" spans="1:14">
      <c r="B100" s="968"/>
      <c r="C100" s="10" t="s">
        <v>505</v>
      </c>
      <c r="D100" s="726">
        <v>124.79</v>
      </c>
      <c r="E100" s="726">
        <v>150.62</v>
      </c>
      <c r="F100" s="968"/>
      <c r="G100" s="968"/>
    </row>
    <row r="101" spans="1:14" ht="12.75" customHeight="1">
      <c r="B101" s="968"/>
      <c r="C101" s="10" t="s">
        <v>506</v>
      </c>
      <c r="D101" s="726">
        <v>403.21</v>
      </c>
      <c r="E101" s="726">
        <v>630.39</v>
      </c>
      <c r="F101" s="968"/>
      <c r="G101" s="968"/>
      <c r="H101" s="137"/>
    </row>
    <row r="102" spans="1:14">
      <c r="B102" s="968"/>
      <c r="C102" s="10" t="s">
        <v>507</v>
      </c>
      <c r="D102" s="726">
        <v>110.75</v>
      </c>
      <c r="E102" s="726">
        <v>132.88</v>
      </c>
      <c r="F102" s="968"/>
      <c r="G102" s="968"/>
    </row>
    <row r="103" spans="1:14" ht="25.5" customHeight="1">
      <c r="B103" s="968"/>
      <c r="C103" s="10" t="s">
        <v>508</v>
      </c>
      <c r="D103" s="726">
        <v>131.44</v>
      </c>
      <c r="E103" s="726">
        <v>163.41999999999999</v>
      </c>
      <c r="F103" s="968"/>
      <c r="G103" s="968"/>
    </row>
    <row r="104" spans="1:14">
      <c r="B104" s="969"/>
      <c r="C104" s="10" t="s">
        <v>70</v>
      </c>
      <c r="D104" s="726">
        <v>192.55</v>
      </c>
      <c r="E104" s="726">
        <v>269.32749999999999</v>
      </c>
      <c r="F104" s="969"/>
      <c r="G104" s="969"/>
    </row>
    <row r="105" spans="1:14">
      <c r="C105" s="111"/>
      <c r="D105" s="111"/>
    </row>
    <row r="106" spans="1:14">
      <c r="B106" s="810" t="s">
        <v>511</v>
      </c>
      <c r="C106" s="810"/>
      <c r="D106" s="810"/>
      <c r="E106" s="810"/>
      <c r="F106" s="810"/>
      <c r="G106" s="810"/>
      <c r="H106" s="810"/>
      <c r="I106" s="810"/>
      <c r="J106" s="810"/>
      <c r="K106" s="810"/>
      <c r="L106" s="810"/>
      <c r="M106" s="810"/>
      <c r="N106" s="810"/>
    </row>
    <row r="107" spans="1:14">
      <c r="B107" s="810" t="s">
        <v>78</v>
      </c>
      <c r="C107" s="810"/>
      <c r="D107" s="810"/>
      <c r="E107" s="810"/>
      <c r="F107" s="810"/>
      <c r="G107" s="810"/>
      <c r="H107" s="810"/>
      <c r="I107" s="810"/>
      <c r="J107" s="810"/>
      <c r="K107" s="810"/>
      <c r="L107" s="810"/>
      <c r="M107" s="810"/>
      <c r="N107" s="810"/>
    </row>
    <row r="110" spans="1:14">
      <c r="A110" s="729">
        <v>14</v>
      </c>
      <c r="B110" s="2" t="s">
        <v>74</v>
      </c>
      <c r="C110" s="799" t="s">
        <v>40</v>
      </c>
      <c r="D110" s="799"/>
      <c r="E110" s="799"/>
      <c r="F110" s="6"/>
      <c r="G110" s="6"/>
      <c r="H110" s="26"/>
      <c r="I110" s="6"/>
      <c r="J110" s="6"/>
    </row>
    <row r="114" spans="2:14">
      <c r="B114" s="810" t="s">
        <v>512</v>
      </c>
      <c r="C114" s="810"/>
      <c r="D114" s="810"/>
      <c r="E114" s="810"/>
      <c r="F114" s="810"/>
      <c r="G114" s="810"/>
      <c r="H114" s="810"/>
      <c r="I114" s="810"/>
      <c r="J114" s="810"/>
      <c r="K114" s="810"/>
      <c r="L114" s="810"/>
      <c r="M114" s="810"/>
      <c r="N114" s="810"/>
    </row>
    <row r="115" spans="2:14">
      <c r="B115" s="1071" t="s">
        <v>855</v>
      </c>
      <c r="C115" s="1071"/>
      <c r="D115" s="1071"/>
      <c r="E115" s="1071"/>
      <c r="F115" s="1071"/>
      <c r="G115" s="1071"/>
    </row>
  </sheetData>
  <mergeCells count="62">
    <mergeCell ref="B106:N106"/>
    <mergeCell ref="B107:N107"/>
    <mergeCell ref="C110:E110"/>
    <mergeCell ref="B114:N114"/>
    <mergeCell ref="B115:G115"/>
    <mergeCell ref="B70:N70"/>
    <mergeCell ref="B71:N71"/>
    <mergeCell ref="B72:N72"/>
    <mergeCell ref="B74:G74"/>
    <mergeCell ref="B77:B83"/>
    <mergeCell ref="F77:F104"/>
    <mergeCell ref="G77:G104"/>
    <mergeCell ref="B84:B90"/>
    <mergeCell ref="B91:B97"/>
    <mergeCell ref="B98:B104"/>
    <mergeCell ref="B69:N69"/>
    <mergeCell ref="C54:E54"/>
    <mergeCell ref="B55:E55"/>
    <mergeCell ref="C57:E57"/>
    <mergeCell ref="C61:E61"/>
    <mergeCell ref="B63:B64"/>
    <mergeCell ref="C63:C64"/>
    <mergeCell ref="D63:D64"/>
    <mergeCell ref="E63:E64"/>
    <mergeCell ref="F63:H63"/>
    <mergeCell ref="I63:K63"/>
    <mergeCell ref="L63:N63"/>
    <mergeCell ref="C67:N67"/>
    <mergeCell ref="B68:N68"/>
    <mergeCell ref="C53:E53"/>
    <mergeCell ref="C36:E36"/>
    <mergeCell ref="B39:E39"/>
    <mergeCell ref="C40:E40"/>
    <mergeCell ref="C41:E41"/>
    <mergeCell ref="C42:E42"/>
    <mergeCell ref="B43:E43"/>
    <mergeCell ref="B45:E45"/>
    <mergeCell ref="B48:E48"/>
    <mergeCell ref="B50:E50"/>
    <mergeCell ref="B51:B52"/>
    <mergeCell ref="C51:E52"/>
    <mergeCell ref="C35:E35"/>
    <mergeCell ref="C19:E19"/>
    <mergeCell ref="C20:E20"/>
    <mergeCell ref="C21:E21"/>
    <mergeCell ref="C22:E22"/>
    <mergeCell ref="B25:E25"/>
    <mergeCell ref="B26:E26"/>
    <mergeCell ref="B33:E33"/>
    <mergeCell ref="C34:E34"/>
    <mergeCell ref="C18:E18"/>
    <mergeCell ref="A1:B1"/>
    <mergeCell ref="C3:E3"/>
    <mergeCell ref="C5:E5"/>
    <mergeCell ref="B6:E6"/>
    <mergeCell ref="C8:E8"/>
    <mergeCell ref="B9:E9"/>
    <mergeCell ref="C11:E11"/>
    <mergeCell ref="B12:E12"/>
    <mergeCell ref="C14:E14"/>
    <mergeCell ref="B15:E15"/>
    <mergeCell ref="B17:E17"/>
  </mergeCells>
  <pageMargins left="0.7" right="0.7" top="0.75" bottom="0.75" header="0.3" footer="0.3"/>
  <pageSetup paperSize="8" scale="75" orientation="landscape" horizontalDpi="200" verticalDpi="200" r:id="rId1"/>
  <rowBreaks count="1" manualBreakCount="1">
    <brk id="5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view="pageBreakPreview" topLeftCell="A88" zoomScaleNormal="100" zoomScaleSheetLayoutView="100" workbookViewId="0">
      <selection activeCell="C21" sqref="C21:E21"/>
    </sheetView>
  </sheetViews>
  <sheetFormatPr defaultColWidth="9.109375" defaultRowHeight="14.4"/>
  <cols>
    <col min="1" max="1" width="6.44140625" bestFit="1" customWidth="1"/>
    <col min="2" max="2" width="49.5546875" customWidth="1"/>
    <col min="3" max="3" width="19.5546875" customWidth="1"/>
    <col min="4" max="4" width="18.109375" customWidth="1"/>
    <col min="5" max="5" width="18.6640625" customWidth="1"/>
    <col min="6" max="6" width="9.33203125" bestFit="1" customWidth="1"/>
    <col min="8" max="8" width="11.44140625" bestFit="1" customWidth="1"/>
    <col min="9" max="9" width="10.109375" bestFit="1" customWidth="1"/>
    <col min="10" max="11" width="6.88671875" bestFit="1" customWidth="1"/>
    <col min="12" max="12" width="7.109375" bestFit="1" customWidth="1"/>
    <col min="13" max="14" width="6.88671875" bestFit="1" customWidth="1"/>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16.5" customHeight="1">
      <c r="A3" s="278" t="s">
        <v>1</v>
      </c>
      <c r="B3" s="2" t="s">
        <v>2</v>
      </c>
      <c r="C3" s="807" t="s">
        <v>597</v>
      </c>
      <c r="D3" s="807"/>
      <c r="E3" s="807"/>
      <c r="F3" s="5"/>
      <c r="G3" s="5"/>
      <c r="H3" s="5"/>
      <c r="I3" s="5"/>
      <c r="J3" s="5"/>
      <c r="K3" s="5"/>
      <c r="L3" s="5"/>
      <c r="M3" s="5"/>
      <c r="N3" s="5"/>
    </row>
    <row r="4" spans="1:14">
      <c r="A4" s="5"/>
      <c r="B4" s="5"/>
      <c r="C4" s="5"/>
      <c r="D4" s="70"/>
      <c r="E4" s="5"/>
      <c r="F4" s="5"/>
      <c r="G4" s="5"/>
      <c r="H4" s="5"/>
      <c r="I4" s="5"/>
      <c r="J4" s="5"/>
      <c r="K4" s="5"/>
      <c r="L4" s="5"/>
      <c r="M4" s="5"/>
      <c r="N4" s="5"/>
    </row>
    <row r="5" spans="1:14">
      <c r="A5" s="19">
        <v>1</v>
      </c>
      <c r="B5" s="2" t="s">
        <v>3</v>
      </c>
      <c r="C5" s="805" t="s">
        <v>121</v>
      </c>
      <c r="D5" s="805"/>
      <c r="E5" s="805"/>
      <c r="F5" s="5"/>
      <c r="G5" s="5"/>
      <c r="H5" s="5"/>
      <c r="I5" s="5"/>
      <c r="J5" s="5"/>
      <c r="K5" s="5"/>
      <c r="L5" s="5"/>
      <c r="M5" s="5"/>
      <c r="N5" s="5"/>
    </row>
    <row r="6" spans="1:14">
      <c r="A6" s="269"/>
      <c r="B6" s="810" t="s">
        <v>5</v>
      </c>
      <c r="C6" s="810"/>
      <c r="D6" s="810"/>
      <c r="E6" s="810"/>
      <c r="F6" s="5"/>
      <c r="G6" s="5"/>
      <c r="H6" s="5"/>
      <c r="I6" s="5"/>
      <c r="J6" s="5"/>
      <c r="K6" s="5"/>
      <c r="L6" s="5"/>
      <c r="M6" s="5"/>
      <c r="N6" s="5"/>
    </row>
    <row r="7" spans="1:14">
      <c r="A7" s="269"/>
      <c r="B7" s="6"/>
      <c r="C7" s="5"/>
      <c r="D7" s="70"/>
      <c r="E7" s="5"/>
      <c r="F7" s="5"/>
      <c r="G7" s="5"/>
      <c r="H7" s="5"/>
      <c r="I7" s="5"/>
      <c r="J7" s="5"/>
      <c r="K7" s="5"/>
      <c r="L7" s="5"/>
      <c r="M7" s="5"/>
      <c r="N7" s="5"/>
    </row>
    <row r="8" spans="1:14">
      <c r="A8" s="269">
        <v>2</v>
      </c>
      <c r="B8" s="2" t="s">
        <v>6</v>
      </c>
      <c r="C8" s="807" t="s">
        <v>598</v>
      </c>
      <c r="D8" s="807"/>
      <c r="E8" s="807"/>
      <c r="F8" s="5"/>
      <c r="G8" s="5"/>
      <c r="H8" s="5"/>
      <c r="I8" s="5"/>
      <c r="J8" s="5"/>
      <c r="K8" s="5"/>
      <c r="L8" s="5"/>
      <c r="M8" s="5"/>
      <c r="N8" s="5"/>
    </row>
    <row r="9" spans="1:14">
      <c r="A9" s="269"/>
      <c r="B9" s="810" t="s">
        <v>5</v>
      </c>
      <c r="C9" s="810"/>
      <c r="D9" s="810"/>
      <c r="E9" s="810"/>
      <c r="F9" s="5"/>
      <c r="G9" s="5"/>
      <c r="H9" s="5"/>
      <c r="I9" s="5"/>
      <c r="J9" s="5"/>
      <c r="K9" s="5"/>
      <c r="L9" s="5"/>
      <c r="M9" s="5"/>
      <c r="N9" s="5"/>
    </row>
    <row r="10" spans="1:14">
      <c r="A10" s="269"/>
      <c r="B10" s="6"/>
      <c r="C10" s="5"/>
      <c r="D10" s="70"/>
      <c r="E10" s="5"/>
      <c r="F10" s="5"/>
      <c r="G10" s="5"/>
      <c r="H10" s="5"/>
      <c r="I10" s="5"/>
      <c r="J10" s="5"/>
      <c r="K10" s="5"/>
      <c r="L10" s="5"/>
      <c r="M10" s="5"/>
      <c r="N10" s="5"/>
    </row>
    <row r="11" spans="1:14" ht="27" customHeight="1">
      <c r="A11" s="269">
        <v>3</v>
      </c>
      <c r="B11" s="2" t="s">
        <v>7</v>
      </c>
      <c r="C11" s="805" t="s">
        <v>332</v>
      </c>
      <c r="D11" s="805"/>
      <c r="E11" s="805"/>
      <c r="F11" s="5"/>
      <c r="G11" s="5"/>
      <c r="H11" s="5"/>
      <c r="I11" s="5"/>
      <c r="J11" s="5"/>
      <c r="K11" s="5"/>
      <c r="L11" s="5"/>
      <c r="M11" s="5"/>
      <c r="N11" s="5"/>
    </row>
    <row r="12" spans="1:14">
      <c r="A12" s="269"/>
      <c r="B12" s="810" t="s">
        <v>5</v>
      </c>
      <c r="C12" s="810"/>
      <c r="D12" s="810"/>
      <c r="E12" s="810"/>
      <c r="F12" s="5"/>
      <c r="G12" s="5"/>
      <c r="H12" s="5"/>
      <c r="I12" s="5"/>
      <c r="J12" s="5"/>
      <c r="K12" s="5"/>
      <c r="L12" s="5"/>
      <c r="M12" s="5"/>
      <c r="N12" s="5"/>
    </row>
    <row r="13" spans="1:14">
      <c r="A13" s="269"/>
      <c r="B13" s="6"/>
      <c r="C13" s="5"/>
      <c r="D13" s="70"/>
      <c r="E13" s="5"/>
      <c r="F13" s="5"/>
      <c r="G13" s="5"/>
      <c r="H13" s="5"/>
      <c r="I13" s="5"/>
      <c r="J13" s="5"/>
      <c r="K13" s="5"/>
      <c r="L13" s="5"/>
      <c r="M13" s="5"/>
      <c r="N13" s="5"/>
    </row>
    <row r="14" spans="1:14">
      <c r="A14" s="269">
        <v>4</v>
      </c>
      <c r="B14" s="2" t="s">
        <v>9</v>
      </c>
      <c r="C14" s="807">
        <v>267.35000000000002</v>
      </c>
      <c r="D14" s="807"/>
      <c r="E14" s="807"/>
      <c r="F14" s="5"/>
      <c r="G14" s="5"/>
      <c r="H14" s="5"/>
      <c r="I14" s="5"/>
      <c r="J14" s="5"/>
      <c r="K14" s="5"/>
      <c r="L14" s="5"/>
      <c r="M14" s="5"/>
      <c r="N14" s="5"/>
    </row>
    <row r="15" spans="1:14">
      <c r="A15" s="269"/>
      <c r="B15" s="810" t="s">
        <v>10</v>
      </c>
      <c r="C15" s="810"/>
      <c r="D15" s="810"/>
      <c r="E15" s="810"/>
      <c r="F15" s="5"/>
      <c r="G15" s="5"/>
      <c r="H15" s="5"/>
      <c r="I15" s="5"/>
      <c r="J15" s="5"/>
      <c r="K15" s="5"/>
      <c r="L15" s="5"/>
      <c r="M15" s="5"/>
      <c r="N15" s="5"/>
    </row>
    <row r="16" spans="1:14">
      <c r="A16" s="269"/>
      <c r="B16" s="5"/>
      <c r="C16" s="5"/>
      <c r="D16" s="70"/>
      <c r="E16" s="5"/>
      <c r="F16" s="5"/>
      <c r="G16" s="5"/>
      <c r="H16" s="5"/>
      <c r="I16" s="5"/>
      <c r="J16" s="5"/>
      <c r="K16" s="5"/>
      <c r="L16" s="5"/>
      <c r="M16" s="5"/>
      <c r="N16" s="5"/>
    </row>
    <row r="17" spans="1:14" ht="30.75" customHeight="1">
      <c r="A17" s="269">
        <v>5</v>
      </c>
      <c r="B17" s="767" t="s">
        <v>308</v>
      </c>
      <c r="C17" s="800"/>
      <c r="D17" s="800"/>
      <c r="E17" s="800"/>
      <c r="F17" s="6"/>
      <c r="G17" s="6"/>
      <c r="H17" s="6"/>
      <c r="I17" s="6"/>
      <c r="J17" s="8"/>
      <c r="K17" s="8"/>
      <c r="L17" s="8"/>
      <c r="M17" s="8"/>
      <c r="N17" s="8"/>
    </row>
    <row r="18" spans="1:14">
      <c r="A18" s="269"/>
      <c r="B18" s="258" t="s">
        <v>12</v>
      </c>
      <c r="C18" s="1025">
        <v>0.1268</v>
      </c>
      <c r="D18" s="924"/>
      <c r="E18" s="971"/>
      <c r="F18" s="277"/>
      <c r="G18" s="8"/>
      <c r="H18" s="8"/>
      <c r="I18" s="8"/>
      <c r="J18" s="8"/>
      <c r="K18" s="8"/>
      <c r="L18" s="8"/>
      <c r="M18" s="8"/>
      <c r="N18" s="8"/>
    </row>
    <row r="19" spans="1:14" ht="31.2" customHeight="1">
      <c r="A19" s="269"/>
      <c r="B19" s="258" t="s">
        <v>599</v>
      </c>
      <c r="C19" s="1025">
        <v>5.6099999999999997E-2</v>
      </c>
      <c r="D19" s="924"/>
      <c r="E19" s="971"/>
      <c r="F19" s="277"/>
      <c r="G19" s="8"/>
      <c r="H19" s="5"/>
      <c r="I19" s="8"/>
      <c r="J19" s="8"/>
      <c r="K19" s="8"/>
      <c r="L19" s="8"/>
      <c r="M19" s="8"/>
      <c r="N19" s="8"/>
    </row>
    <row r="20" spans="1:14">
      <c r="A20" s="269"/>
      <c r="B20" s="258" t="s">
        <v>116</v>
      </c>
      <c r="C20" s="806">
        <v>1.7299999999999999E-2</v>
      </c>
      <c r="D20" s="762"/>
      <c r="E20" s="762"/>
      <c r="F20" s="277"/>
      <c r="G20" s="8"/>
      <c r="H20" s="8"/>
      <c r="I20" s="8"/>
      <c r="J20" s="8"/>
      <c r="K20" s="8"/>
      <c r="L20" s="8"/>
      <c r="M20" s="8"/>
      <c r="N20" s="8"/>
    </row>
    <row r="21" spans="1:14">
      <c r="A21" s="269"/>
      <c r="B21" s="251" t="s">
        <v>15</v>
      </c>
      <c r="C21" s="762" t="s">
        <v>107</v>
      </c>
      <c r="D21" s="762"/>
      <c r="E21" s="762"/>
      <c r="F21" s="277"/>
      <c r="G21" s="196"/>
      <c r="H21" s="8"/>
      <c r="I21" s="8"/>
      <c r="J21" s="8"/>
      <c r="K21" s="8"/>
      <c r="L21" s="8"/>
      <c r="M21" s="8"/>
      <c r="N21" s="8"/>
    </row>
    <row r="22" spans="1:14">
      <c r="A22" s="269"/>
      <c r="B22" s="251" t="s">
        <v>16</v>
      </c>
      <c r="C22" s="762" t="s">
        <v>89</v>
      </c>
      <c r="D22" s="762"/>
      <c r="E22" s="762"/>
      <c r="F22" s="277"/>
      <c r="G22" s="8"/>
      <c r="H22" s="8"/>
      <c r="I22" s="8"/>
      <c r="J22" s="8"/>
      <c r="K22" s="8"/>
      <c r="L22" s="8"/>
      <c r="M22" s="8"/>
      <c r="N22" s="8"/>
    </row>
    <row r="23" spans="1:14">
      <c r="A23" s="269"/>
      <c r="B23" s="5"/>
      <c r="C23" s="8"/>
      <c r="D23" s="71"/>
      <c r="E23" s="8"/>
      <c r="F23" s="277"/>
      <c r="G23" s="8"/>
      <c r="H23" s="8"/>
      <c r="I23" s="8"/>
      <c r="J23" s="8"/>
      <c r="K23" s="8"/>
      <c r="L23" s="8"/>
      <c r="M23" s="8"/>
      <c r="N23" s="8"/>
    </row>
    <row r="24" spans="1:14">
      <c r="A24" s="269">
        <v>6</v>
      </c>
      <c r="B24" s="767" t="s">
        <v>312</v>
      </c>
      <c r="C24" s="767"/>
      <c r="D24" s="767"/>
      <c r="E24" s="767"/>
      <c r="F24" s="6"/>
      <c r="G24" s="6"/>
      <c r="H24" s="8"/>
      <c r="I24" s="6"/>
      <c r="J24" s="6"/>
      <c r="K24" s="5"/>
      <c r="L24" s="5"/>
      <c r="M24" s="5"/>
      <c r="N24" s="5"/>
    </row>
    <row r="25" spans="1:14">
      <c r="A25" s="269"/>
      <c r="B25" s="812" t="s">
        <v>19</v>
      </c>
      <c r="C25" s="813"/>
      <c r="D25" s="813"/>
      <c r="E25" s="842"/>
      <c r="F25" s="277"/>
      <c r="G25" s="5"/>
      <c r="H25" s="5"/>
      <c r="I25" s="5"/>
      <c r="J25" s="5"/>
      <c r="K25" s="5"/>
      <c r="L25" s="5"/>
      <c r="M25" s="5"/>
      <c r="N25" s="5"/>
    </row>
    <row r="26" spans="1:14">
      <c r="A26" s="269"/>
      <c r="B26" s="251" t="s">
        <v>20</v>
      </c>
      <c r="C26" s="257" t="s">
        <v>97</v>
      </c>
      <c r="D26" s="73" t="s">
        <v>98</v>
      </c>
      <c r="E26" s="257" t="s">
        <v>22</v>
      </c>
      <c r="F26" s="277"/>
      <c r="G26" s="5"/>
      <c r="H26" s="5"/>
      <c r="I26" s="5"/>
      <c r="J26" s="5"/>
      <c r="K26" s="5"/>
      <c r="L26" s="5"/>
      <c r="M26" s="5"/>
      <c r="N26" s="5"/>
    </row>
    <row r="27" spans="1:14" ht="15" customHeight="1">
      <c r="A27" s="269"/>
      <c r="B27" s="254" t="s">
        <v>441</v>
      </c>
      <c r="C27" s="140">
        <v>17021.63</v>
      </c>
      <c r="D27" s="1072" t="s">
        <v>99</v>
      </c>
      <c r="E27" s="967" t="s">
        <v>91</v>
      </c>
      <c r="F27" s="277"/>
      <c r="G27" s="5"/>
      <c r="H27" s="5"/>
      <c r="I27" s="5"/>
      <c r="J27" s="5"/>
      <c r="K27" s="5"/>
      <c r="L27" s="5"/>
      <c r="M27" s="5"/>
      <c r="N27" s="5"/>
    </row>
    <row r="28" spans="1:14">
      <c r="A28" s="269"/>
      <c r="B28" s="254" t="s">
        <v>24</v>
      </c>
      <c r="C28" s="140">
        <v>1299.74</v>
      </c>
      <c r="D28" s="1073"/>
      <c r="E28" s="968"/>
      <c r="F28" s="277"/>
      <c r="G28" s="5"/>
      <c r="H28" s="5"/>
      <c r="I28" s="5"/>
      <c r="J28" s="5"/>
      <c r="K28" s="5"/>
      <c r="L28" s="5"/>
      <c r="M28" s="5"/>
      <c r="N28" s="5"/>
    </row>
    <row r="29" spans="1:14">
      <c r="A29" s="269"/>
      <c r="B29" s="254" t="s">
        <v>25</v>
      </c>
      <c r="C29" s="140">
        <v>1366</v>
      </c>
      <c r="D29" s="1073"/>
      <c r="E29" s="968"/>
      <c r="F29" s="277"/>
      <c r="G29" s="5"/>
      <c r="H29" s="5"/>
      <c r="I29" s="5"/>
      <c r="J29" s="5"/>
      <c r="K29" s="5"/>
      <c r="L29" s="5"/>
      <c r="M29" s="5"/>
      <c r="N29" s="5"/>
    </row>
    <row r="30" spans="1:14">
      <c r="A30" s="269"/>
      <c r="B30" s="254" t="s">
        <v>26</v>
      </c>
      <c r="C30" s="140">
        <v>3782.1</v>
      </c>
      <c r="D30" s="1074"/>
      <c r="E30" s="969"/>
      <c r="F30" s="277"/>
      <c r="G30" s="5"/>
      <c r="H30" s="5"/>
      <c r="I30" s="5"/>
      <c r="J30" s="5"/>
      <c r="K30" s="5"/>
      <c r="L30" s="5"/>
      <c r="M30" s="5"/>
      <c r="N30" s="5"/>
    </row>
    <row r="31" spans="1:14">
      <c r="A31" s="269"/>
      <c r="B31" s="768" t="s">
        <v>122</v>
      </c>
      <c r="C31" s="769"/>
      <c r="D31" s="769"/>
      <c r="E31" s="770"/>
      <c r="F31" s="277"/>
      <c r="G31" s="5"/>
      <c r="H31" s="5"/>
      <c r="I31" s="5"/>
      <c r="J31" s="5"/>
      <c r="K31" s="5"/>
      <c r="L31" s="5"/>
      <c r="M31" s="5"/>
      <c r="N31" s="5"/>
    </row>
    <row r="32" spans="1:14">
      <c r="A32" s="269"/>
      <c r="B32" s="8"/>
      <c r="C32" s="277"/>
      <c r="D32" s="72"/>
      <c r="E32" s="277"/>
      <c r="F32" s="277"/>
      <c r="G32" s="5"/>
      <c r="H32" s="5"/>
      <c r="I32" s="5"/>
      <c r="J32" s="5"/>
      <c r="K32" s="5"/>
      <c r="L32" s="5"/>
      <c r="M32" s="5"/>
      <c r="N32" s="5"/>
    </row>
    <row r="33" spans="1:14">
      <c r="A33" s="269">
        <v>7</v>
      </c>
      <c r="B33" s="767" t="s">
        <v>27</v>
      </c>
      <c r="C33" s="767"/>
      <c r="D33" s="767"/>
      <c r="E33" s="767"/>
      <c r="F33" s="6"/>
      <c r="G33" s="6"/>
      <c r="H33" s="6"/>
      <c r="I33" s="6"/>
      <c r="J33" s="6"/>
      <c r="K33" s="5"/>
      <c r="L33" s="5"/>
      <c r="M33" s="5"/>
      <c r="N33" s="5"/>
    </row>
    <row r="34" spans="1:14">
      <c r="A34" s="269"/>
      <c r="B34" s="251" t="s">
        <v>28</v>
      </c>
      <c r="C34" s="762" t="s">
        <v>29</v>
      </c>
      <c r="D34" s="762"/>
      <c r="E34" s="762"/>
      <c r="F34" s="8"/>
      <c r="G34" s="5"/>
      <c r="H34" s="5"/>
      <c r="I34" s="5"/>
      <c r="J34" s="5"/>
      <c r="K34" s="5"/>
      <c r="L34" s="5"/>
      <c r="M34" s="5"/>
      <c r="N34" s="5"/>
    </row>
    <row r="35" spans="1:14">
      <c r="A35" s="269"/>
      <c r="B35" s="251" t="s">
        <v>30</v>
      </c>
      <c r="C35" s="762" t="s">
        <v>107</v>
      </c>
      <c r="D35" s="762"/>
      <c r="E35" s="762"/>
      <c r="F35" s="8"/>
      <c r="G35" s="5"/>
      <c r="H35" s="5"/>
      <c r="I35" s="5"/>
      <c r="J35" s="5"/>
      <c r="K35" s="5"/>
      <c r="L35" s="5"/>
      <c r="M35" s="5"/>
      <c r="N35" s="5"/>
    </row>
    <row r="36" spans="1:14">
      <c r="A36" s="269"/>
      <c r="B36" s="251" t="s">
        <v>31</v>
      </c>
      <c r="C36" s="762" t="s">
        <v>89</v>
      </c>
      <c r="D36" s="762"/>
      <c r="E36" s="762"/>
      <c r="F36" s="8"/>
      <c r="G36" s="5"/>
      <c r="H36" s="5"/>
      <c r="I36" s="5"/>
      <c r="J36" s="5"/>
      <c r="K36" s="5"/>
      <c r="L36" s="5"/>
      <c r="M36" s="5"/>
      <c r="N36" s="5"/>
    </row>
    <row r="37" spans="1:14">
      <c r="A37" s="269"/>
      <c r="B37" s="5"/>
      <c r="C37" s="8"/>
      <c r="D37" s="71"/>
      <c r="E37" s="8"/>
      <c r="F37" s="8"/>
      <c r="G37" s="5"/>
      <c r="H37" s="5"/>
      <c r="I37" s="5"/>
      <c r="J37" s="5"/>
      <c r="K37" s="5"/>
      <c r="L37" s="5"/>
      <c r="M37" s="5"/>
      <c r="N37" s="5"/>
    </row>
    <row r="38" spans="1:14">
      <c r="A38" s="269"/>
      <c r="B38" s="277"/>
      <c r="C38" s="8"/>
      <c r="D38" s="71"/>
      <c r="E38" s="8"/>
      <c r="F38" s="8"/>
      <c r="G38" s="5"/>
      <c r="H38" s="5"/>
      <c r="I38" s="5"/>
      <c r="J38" s="5"/>
      <c r="K38" s="5"/>
      <c r="L38" s="5"/>
      <c r="M38" s="5"/>
      <c r="N38" s="5"/>
    </row>
    <row r="39" spans="1:14">
      <c r="A39" s="269">
        <v>8</v>
      </c>
      <c r="B39" s="767" t="s">
        <v>310</v>
      </c>
      <c r="C39" s="767"/>
      <c r="D39" s="767"/>
      <c r="E39" s="767"/>
      <c r="F39" s="6"/>
      <c r="G39" s="6"/>
      <c r="H39" s="6"/>
      <c r="I39" s="6"/>
      <c r="J39" s="6"/>
      <c r="K39" s="5"/>
      <c r="L39" s="5"/>
      <c r="M39" s="5"/>
      <c r="N39" s="5"/>
    </row>
    <row r="40" spans="1:14" ht="15" customHeight="1">
      <c r="A40" s="269"/>
      <c r="B40" s="251" t="s">
        <v>33</v>
      </c>
      <c r="C40" s="825" t="s">
        <v>123</v>
      </c>
      <c r="D40" s="826"/>
      <c r="E40" s="827"/>
      <c r="F40" s="8"/>
      <c r="G40" s="5"/>
      <c r="H40" s="5"/>
      <c r="I40" s="5"/>
      <c r="J40" s="5"/>
      <c r="K40" s="5"/>
      <c r="L40" s="5"/>
      <c r="M40" s="5"/>
      <c r="N40" s="5"/>
    </row>
    <row r="41" spans="1:14">
      <c r="A41" s="269"/>
      <c r="B41" s="251" t="s">
        <v>30</v>
      </c>
      <c r="C41" s="825" t="s">
        <v>107</v>
      </c>
      <c r="D41" s="826"/>
      <c r="E41" s="827"/>
      <c r="F41" s="8"/>
      <c r="G41" s="5"/>
      <c r="H41" s="5"/>
      <c r="I41" s="5"/>
      <c r="J41" s="5"/>
      <c r="K41" s="5"/>
      <c r="L41" s="5"/>
      <c r="M41" s="5"/>
      <c r="N41" s="5"/>
    </row>
    <row r="42" spans="1:14">
      <c r="A42" s="269"/>
      <c r="B42" s="251" t="s">
        <v>31</v>
      </c>
      <c r="C42" s="762" t="s">
        <v>89</v>
      </c>
      <c r="D42" s="762"/>
      <c r="E42" s="762"/>
      <c r="F42" s="8"/>
      <c r="G42" s="5"/>
      <c r="H42" s="5"/>
      <c r="I42" s="5"/>
      <c r="J42" s="5"/>
      <c r="K42" s="5"/>
      <c r="L42" s="5"/>
      <c r="M42" s="5"/>
      <c r="N42" s="5"/>
    </row>
    <row r="43" spans="1:14">
      <c r="A43" s="269"/>
      <c r="B43" s="768" t="s">
        <v>131</v>
      </c>
      <c r="C43" s="769"/>
      <c r="D43" s="769"/>
      <c r="E43" s="770"/>
      <c r="F43" s="8"/>
      <c r="G43" s="5"/>
      <c r="H43" s="5"/>
      <c r="I43" s="5"/>
      <c r="J43" s="5"/>
      <c r="K43" s="5"/>
      <c r="L43" s="5"/>
      <c r="M43" s="5"/>
      <c r="N43" s="5"/>
    </row>
    <row r="44" spans="1:14">
      <c r="A44" s="278"/>
      <c r="B44" s="5"/>
      <c r="C44" s="5"/>
      <c r="D44" s="75"/>
      <c r="E44" s="8"/>
      <c r="F44" s="5"/>
      <c r="G44" s="5"/>
      <c r="H44" s="5"/>
      <c r="I44" s="5"/>
      <c r="J44" s="5"/>
      <c r="K44" s="5"/>
      <c r="L44" s="5"/>
      <c r="M44" s="5"/>
      <c r="N44" s="5"/>
    </row>
    <row r="45" spans="1:14">
      <c r="A45" s="11">
        <v>9</v>
      </c>
      <c r="B45" s="766" t="s">
        <v>311</v>
      </c>
      <c r="C45" s="767"/>
      <c r="D45" s="767"/>
      <c r="E45" s="767"/>
      <c r="F45" s="12"/>
      <c r="G45" s="6"/>
      <c r="H45" s="6"/>
      <c r="I45" s="6"/>
      <c r="J45" s="5"/>
      <c r="K45" s="5"/>
      <c r="L45" s="5"/>
      <c r="M45" s="5"/>
      <c r="N45" s="5"/>
    </row>
    <row r="46" spans="1:14" ht="52.8">
      <c r="A46" s="11"/>
      <c r="B46" s="256" t="s">
        <v>36</v>
      </c>
      <c r="C46" s="272" t="s">
        <v>37</v>
      </c>
      <c r="D46" s="276" t="s">
        <v>86</v>
      </c>
      <c r="E46" s="272" t="s">
        <v>92</v>
      </c>
      <c r="F46" s="5"/>
      <c r="G46" s="5"/>
      <c r="H46" s="5"/>
      <c r="I46" s="5"/>
      <c r="J46" s="5"/>
      <c r="K46" s="5"/>
      <c r="L46" s="5"/>
      <c r="M46" s="5"/>
      <c r="N46" s="5"/>
    </row>
    <row r="47" spans="1:14" ht="250.8">
      <c r="A47" s="13"/>
      <c r="B47" s="270" t="s">
        <v>601</v>
      </c>
      <c r="C47" s="280" t="s">
        <v>602</v>
      </c>
      <c r="D47" s="280" t="s">
        <v>602</v>
      </c>
      <c r="E47" s="273" t="s">
        <v>76</v>
      </c>
      <c r="F47" s="5"/>
      <c r="G47" s="5"/>
      <c r="H47" s="5"/>
      <c r="I47" s="5"/>
      <c r="J47" s="5"/>
      <c r="K47" s="5"/>
      <c r="L47" s="5"/>
      <c r="M47" s="5"/>
      <c r="N47" s="5"/>
    </row>
    <row r="48" spans="1:14">
      <c r="A48" s="14"/>
      <c r="B48" s="839"/>
      <c r="C48" s="840"/>
      <c r="D48" s="840"/>
      <c r="E48" s="841"/>
      <c r="F48" s="277"/>
      <c r="G48" s="277"/>
      <c r="H48" s="277"/>
      <c r="I48" s="5"/>
      <c r="J48" s="5"/>
      <c r="K48" s="5"/>
      <c r="L48" s="5"/>
      <c r="M48" s="5"/>
      <c r="N48" s="5"/>
    </row>
    <row r="49" spans="1:14">
      <c r="A49" s="15"/>
      <c r="B49" s="37"/>
      <c r="C49" s="260"/>
      <c r="D49" s="75"/>
      <c r="E49" s="260"/>
      <c r="F49" s="277"/>
      <c r="G49" s="277"/>
      <c r="H49" s="277"/>
      <c r="I49" s="277"/>
      <c r="J49" s="5"/>
      <c r="K49" s="5"/>
      <c r="L49" s="5"/>
      <c r="M49" s="5"/>
      <c r="N49" s="5"/>
    </row>
    <row r="50" spans="1:14">
      <c r="A50" s="11">
        <v>10</v>
      </c>
      <c r="B50" s="766" t="s">
        <v>311</v>
      </c>
      <c r="C50" s="767"/>
      <c r="D50" s="767"/>
      <c r="E50" s="767"/>
      <c r="F50" s="277"/>
      <c r="G50" s="277"/>
      <c r="H50" s="277"/>
      <c r="I50" s="5"/>
      <c r="J50" s="5"/>
      <c r="K50" s="5"/>
      <c r="L50" s="5"/>
      <c r="M50" s="5"/>
      <c r="N50" s="5"/>
    </row>
    <row r="51" spans="1:14" ht="21.75" customHeight="1">
      <c r="A51" s="13"/>
      <c r="B51" s="867" t="s">
        <v>41</v>
      </c>
      <c r="C51" s="947" t="s">
        <v>603</v>
      </c>
      <c r="D51" s="948"/>
      <c r="E51" s="949"/>
      <c r="F51" s="5"/>
      <c r="G51" s="5"/>
      <c r="H51" s="5"/>
      <c r="I51" s="5"/>
      <c r="J51" s="5"/>
      <c r="K51" s="1"/>
      <c r="L51" s="5"/>
      <c r="M51" s="5"/>
      <c r="N51" s="5"/>
    </row>
    <row r="52" spans="1:14" ht="83.25" customHeight="1">
      <c r="A52" s="13"/>
      <c r="B52" s="868"/>
      <c r="C52" s="950"/>
      <c r="D52" s="951"/>
      <c r="E52" s="952"/>
      <c r="F52" s="5"/>
      <c r="G52" s="5"/>
      <c r="H52" s="5"/>
      <c r="I52" s="5"/>
      <c r="J52" s="5"/>
      <c r="K52" s="1"/>
      <c r="L52" s="5"/>
      <c r="M52" s="5"/>
      <c r="N52" s="5"/>
    </row>
    <row r="53" spans="1:14" ht="104.4" customHeight="1">
      <c r="A53" s="11"/>
      <c r="B53" s="16" t="s">
        <v>42</v>
      </c>
      <c r="C53" s="764" t="s">
        <v>603</v>
      </c>
      <c r="D53" s="764"/>
      <c r="E53" s="764"/>
      <c r="F53" s="5"/>
      <c r="G53" s="5"/>
      <c r="H53" s="5"/>
      <c r="I53" s="5"/>
      <c r="J53" s="5"/>
      <c r="K53" s="5"/>
      <c r="L53" s="5"/>
      <c r="M53" s="5"/>
      <c r="N53" s="5"/>
    </row>
    <row r="54" spans="1:14">
      <c r="A54" s="13"/>
      <c r="B54" s="16" t="s">
        <v>43</v>
      </c>
      <c r="C54" s="875" t="s">
        <v>44</v>
      </c>
      <c r="D54" s="876"/>
      <c r="E54" s="877"/>
      <c r="F54" s="5"/>
      <c r="G54" s="5"/>
      <c r="H54" s="5"/>
      <c r="I54" s="5"/>
      <c r="J54" s="5"/>
      <c r="K54" s="17"/>
      <c r="L54" s="5"/>
      <c r="M54" s="5"/>
      <c r="N54" s="5"/>
    </row>
    <row r="55" spans="1:14">
      <c r="A55" s="13"/>
      <c r="B55" s="810"/>
      <c r="C55" s="810"/>
      <c r="D55" s="810"/>
      <c r="E55" s="810"/>
      <c r="F55" s="5"/>
      <c r="G55" s="5"/>
      <c r="H55" s="5"/>
      <c r="I55" s="5"/>
      <c r="J55" s="5"/>
      <c r="K55" s="17"/>
      <c r="L55" s="5"/>
      <c r="M55" s="5"/>
      <c r="N55" s="5"/>
    </row>
    <row r="56" spans="1:14">
      <c r="A56" s="18" t="s">
        <v>45</v>
      </c>
      <c r="B56" s="858" t="s">
        <v>46</v>
      </c>
      <c r="C56" s="858"/>
      <c r="D56" s="858"/>
      <c r="E56" s="858"/>
      <c r="F56" s="38"/>
      <c r="G56" s="38"/>
      <c r="H56" s="38"/>
      <c r="I56" s="38"/>
      <c r="J56" s="38"/>
      <c r="K56" s="38"/>
      <c r="L56" s="38"/>
      <c r="M56" s="38"/>
      <c r="N56" s="38"/>
    </row>
    <row r="57" spans="1:14">
      <c r="A57" s="23"/>
      <c r="B57" s="24"/>
      <c r="C57" s="25"/>
      <c r="D57" s="76"/>
      <c r="E57" s="25"/>
      <c r="F57" s="25"/>
      <c r="G57" s="5"/>
      <c r="H57" s="5"/>
      <c r="I57" s="5"/>
      <c r="J57" s="5"/>
      <c r="K57" s="5"/>
      <c r="L57" s="5"/>
      <c r="M57" s="5"/>
      <c r="N57" s="5"/>
    </row>
    <row r="58" spans="1:14">
      <c r="A58" s="269">
        <v>11</v>
      </c>
      <c r="B58" s="2" t="s">
        <v>47</v>
      </c>
      <c r="C58" s="953" t="s">
        <v>134</v>
      </c>
      <c r="D58" s="953"/>
      <c r="E58" s="953"/>
      <c r="F58" s="6"/>
      <c r="G58" s="6"/>
      <c r="H58" s="26"/>
      <c r="I58" s="6"/>
      <c r="J58" s="6"/>
      <c r="K58" s="5"/>
      <c r="L58" s="5"/>
      <c r="M58" s="5"/>
      <c r="N58" s="5"/>
    </row>
    <row r="59" spans="1:14">
      <c r="A59" s="269"/>
      <c r="B59" s="277"/>
      <c r="C59" s="277"/>
      <c r="D59" s="72"/>
      <c r="E59" s="277"/>
      <c r="F59" s="277"/>
      <c r="G59" s="277"/>
      <c r="H59" s="27"/>
      <c r="I59" s="27"/>
      <c r="J59" s="277"/>
      <c r="K59" s="5"/>
      <c r="L59" s="5"/>
      <c r="M59" s="5"/>
      <c r="N59" s="5"/>
    </row>
    <row r="60" spans="1:14">
      <c r="A60" s="269">
        <v>12</v>
      </c>
      <c r="B60" s="6" t="s">
        <v>48</v>
      </c>
      <c r="C60" s="6"/>
      <c r="D60" s="77"/>
      <c r="E60" s="26"/>
      <c r="F60" s="26"/>
      <c r="G60" s="6"/>
      <c r="H60" s="6"/>
      <c r="I60" s="6"/>
      <c r="J60" s="6"/>
      <c r="K60" s="6"/>
      <c r="L60" s="6"/>
      <c r="M60" s="6"/>
      <c r="N60" s="6"/>
    </row>
    <row r="61" spans="1:14">
      <c r="A61" s="269"/>
      <c r="B61" s="6"/>
      <c r="C61" s="6"/>
      <c r="D61" s="77"/>
      <c r="E61" s="26"/>
      <c r="F61" s="26"/>
      <c r="G61" s="26"/>
      <c r="H61" s="6"/>
      <c r="I61" s="6"/>
      <c r="J61" s="6"/>
      <c r="K61" s="6"/>
      <c r="L61" s="6"/>
      <c r="M61" s="6"/>
      <c r="N61" s="6"/>
    </row>
    <row r="62" spans="1:14">
      <c r="A62" s="269"/>
      <c r="B62" s="251" t="s">
        <v>49</v>
      </c>
      <c r="C62" s="762" t="s">
        <v>604</v>
      </c>
      <c r="D62" s="762"/>
      <c r="E62" s="762"/>
      <c r="F62" s="27"/>
      <c r="G62" s="27"/>
      <c r="H62" s="55"/>
      <c r="I62" s="277"/>
      <c r="J62" s="277"/>
      <c r="K62" s="277"/>
      <c r="L62" s="277"/>
      <c r="M62" s="277"/>
      <c r="N62" s="277"/>
    </row>
    <row r="63" spans="1:14">
      <c r="A63" s="269"/>
      <c r="B63" s="277"/>
      <c r="C63" s="277"/>
      <c r="D63" s="115"/>
      <c r="E63" s="55"/>
      <c r="F63" s="277"/>
      <c r="G63" s="277"/>
      <c r="H63" s="55"/>
      <c r="I63" s="55"/>
      <c r="J63" s="277"/>
      <c r="K63" s="277"/>
      <c r="L63" s="277"/>
      <c r="M63" s="277"/>
      <c r="N63" s="277"/>
    </row>
    <row r="64" spans="1:14">
      <c r="A64" s="269"/>
      <c r="B64" s="767" t="s">
        <v>50</v>
      </c>
      <c r="C64" s="800" t="s">
        <v>605</v>
      </c>
      <c r="D64" s="908" t="s">
        <v>100</v>
      </c>
      <c r="E64" s="802" t="s">
        <v>96</v>
      </c>
      <c r="F64" s="790" t="s">
        <v>117</v>
      </c>
      <c r="G64" s="791"/>
      <c r="H64" s="792"/>
      <c r="I64" s="771" t="s">
        <v>52</v>
      </c>
      <c r="J64" s="771"/>
      <c r="K64" s="771"/>
      <c r="L64" s="771" t="s">
        <v>53</v>
      </c>
      <c r="M64" s="771"/>
      <c r="N64" s="771"/>
    </row>
    <row r="65" spans="1:14" ht="52.8">
      <c r="A65" s="278"/>
      <c r="B65" s="767"/>
      <c r="C65" s="801"/>
      <c r="D65" s="909"/>
      <c r="E65" s="803"/>
      <c r="F65" s="251" t="s">
        <v>54</v>
      </c>
      <c r="G65" s="251" t="s">
        <v>55</v>
      </c>
      <c r="H65" s="251" t="s">
        <v>56</v>
      </c>
      <c r="I65" s="251" t="s">
        <v>57</v>
      </c>
      <c r="J65" s="251" t="s">
        <v>55</v>
      </c>
      <c r="K65" s="251" t="s">
        <v>56</v>
      </c>
      <c r="L65" s="251" t="s">
        <v>57</v>
      </c>
      <c r="M65" s="251" t="s">
        <v>55</v>
      </c>
      <c r="N65" s="251" t="s">
        <v>56</v>
      </c>
    </row>
    <row r="66" spans="1:14">
      <c r="A66" s="278"/>
      <c r="B66" s="251" t="s">
        <v>58</v>
      </c>
      <c r="C66" s="130">
        <v>115.71</v>
      </c>
      <c r="D66" s="266">
        <v>157.05000000000001</v>
      </c>
      <c r="E66" s="266">
        <v>184.8</v>
      </c>
      <c r="F66" s="266">
        <v>166.45</v>
      </c>
      <c r="G66" s="266">
        <v>251.8</v>
      </c>
      <c r="H66" s="266">
        <v>110.2</v>
      </c>
      <c r="I66" s="28" t="s">
        <v>40</v>
      </c>
      <c r="J66" s="28" t="s">
        <v>40</v>
      </c>
      <c r="K66" s="28" t="s">
        <v>40</v>
      </c>
      <c r="L66" s="28" t="s">
        <v>40</v>
      </c>
      <c r="M66" s="28" t="s">
        <v>40</v>
      </c>
      <c r="N66" s="28" t="s">
        <v>40</v>
      </c>
    </row>
    <row r="67" spans="1:14">
      <c r="A67" s="278"/>
      <c r="B67" s="251" t="s">
        <v>93</v>
      </c>
      <c r="C67" s="130">
        <v>67097.440000000002</v>
      </c>
      <c r="D67" s="133">
        <v>64948.66</v>
      </c>
      <c r="E67" s="266">
        <v>66166.929999999993</v>
      </c>
      <c r="F67" s="28">
        <v>73651.350000000006</v>
      </c>
      <c r="G67" s="28">
        <v>23643.39</v>
      </c>
      <c r="H67" s="28">
        <v>18207.41</v>
      </c>
      <c r="I67" s="28" t="s">
        <v>40</v>
      </c>
      <c r="J67" s="28" t="s">
        <v>40</v>
      </c>
      <c r="K67" s="28" t="s">
        <v>40</v>
      </c>
      <c r="L67" s="28" t="s">
        <v>40</v>
      </c>
      <c r="M67" s="28" t="s">
        <v>40</v>
      </c>
      <c r="N67" s="28" t="s">
        <v>40</v>
      </c>
    </row>
    <row r="68" spans="1:14">
      <c r="A68" s="278"/>
      <c r="B68" s="251" t="s">
        <v>313</v>
      </c>
      <c r="C68" s="829" t="s">
        <v>76</v>
      </c>
      <c r="D68" s="829"/>
      <c r="E68" s="829"/>
      <c r="F68" s="829"/>
      <c r="G68" s="829"/>
      <c r="H68" s="829"/>
      <c r="I68" s="829"/>
      <c r="J68" s="829"/>
      <c r="K68" s="829"/>
      <c r="L68" s="829"/>
      <c r="M68" s="829"/>
      <c r="N68" s="829"/>
    </row>
    <row r="69" spans="1:14" s="5" customFormat="1" ht="13.2">
      <c r="A69" s="278"/>
      <c r="B69" s="830" t="s">
        <v>327</v>
      </c>
      <c r="C69" s="830"/>
      <c r="D69" s="830"/>
      <c r="E69" s="830"/>
      <c r="F69" s="830"/>
      <c r="G69" s="830"/>
      <c r="H69" s="830"/>
      <c r="I69" s="830"/>
      <c r="J69" s="830"/>
      <c r="K69" s="830"/>
      <c r="L69" s="830"/>
      <c r="M69" s="830"/>
      <c r="N69" s="830"/>
    </row>
    <row r="70" spans="1:14">
      <c r="A70" s="278"/>
      <c r="B70" s="832" t="s">
        <v>17</v>
      </c>
      <c r="C70" s="832"/>
      <c r="D70" s="832"/>
      <c r="E70" s="832"/>
      <c r="F70" s="832"/>
      <c r="G70" s="832"/>
      <c r="H70" s="832"/>
      <c r="I70" s="832"/>
      <c r="J70" s="832"/>
      <c r="K70" s="832"/>
      <c r="L70" s="832"/>
      <c r="M70" s="832"/>
      <c r="N70" s="832"/>
    </row>
    <row r="71" spans="1:14">
      <c r="A71" s="278"/>
      <c r="B71" s="810" t="s">
        <v>60</v>
      </c>
      <c r="C71" s="810"/>
      <c r="D71" s="810"/>
      <c r="E71" s="810"/>
      <c r="F71" s="810"/>
      <c r="G71" s="810"/>
      <c r="H71" s="810"/>
      <c r="I71" s="810"/>
      <c r="J71" s="810"/>
      <c r="K71" s="810"/>
      <c r="L71" s="810"/>
      <c r="M71" s="810"/>
      <c r="N71" s="810"/>
    </row>
    <row r="72" spans="1:14">
      <c r="A72" s="1"/>
      <c r="B72" s="853" t="s">
        <v>61</v>
      </c>
      <c r="C72" s="853"/>
      <c r="D72" s="853"/>
      <c r="E72" s="853"/>
      <c r="F72" s="853"/>
      <c r="G72" s="853"/>
      <c r="H72" s="853"/>
      <c r="I72" s="853"/>
      <c r="J72" s="853"/>
      <c r="K72" s="853"/>
      <c r="L72" s="853"/>
      <c r="M72" s="853"/>
      <c r="N72" s="853"/>
    </row>
    <row r="73" spans="1:14">
      <c r="A73" s="278"/>
      <c r="B73" s="831" t="s">
        <v>110</v>
      </c>
      <c r="C73" s="831"/>
      <c r="D73" s="831"/>
      <c r="E73" s="831"/>
      <c r="F73" s="831"/>
      <c r="G73" s="831"/>
      <c r="H73" s="831"/>
      <c r="I73" s="831"/>
      <c r="J73" s="831"/>
      <c r="K73" s="831"/>
      <c r="L73" s="831"/>
      <c r="M73" s="831"/>
      <c r="N73" s="831"/>
    </row>
    <row r="74" spans="1:14">
      <c r="A74" s="278"/>
      <c r="B74" s="831" t="s">
        <v>62</v>
      </c>
      <c r="C74" s="831"/>
      <c r="D74" s="831"/>
      <c r="E74" s="831"/>
      <c r="F74" s="831"/>
      <c r="G74" s="831"/>
      <c r="H74" s="831"/>
      <c r="I74" s="831"/>
      <c r="J74" s="831"/>
      <c r="K74" s="831"/>
      <c r="L74" s="831"/>
      <c r="M74" s="831"/>
      <c r="N74" s="831"/>
    </row>
    <row r="75" spans="1:14">
      <c r="A75" s="278"/>
      <c r="B75" s="30"/>
      <c r="C75" s="30"/>
      <c r="D75" s="78"/>
      <c r="E75" s="30"/>
      <c r="F75" s="30"/>
      <c r="G75" s="8"/>
      <c r="H75" s="8"/>
      <c r="I75" s="8"/>
      <c r="J75" s="8"/>
      <c r="K75" s="8"/>
      <c r="L75" s="8" t="s">
        <v>119</v>
      </c>
      <c r="M75" s="8"/>
      <c r="N75" s="8"/>
    </row>
    <row r="76" spans="1:14">
      <c r="A76" s="269">
        <v>13</v>
      </c>
      <c r="B76" s="796" t="s">
        <v>63</v>
      </c>
      <c r="C76" s="797"/>
      <c r="D76" s="797"/>
      <c r="E76" s="797"/>
      <c r="F76" s="797"/>
      <c r="G76" s="766"/>
      <c r="H76" s="6"/>
      <c r="I76" s="6"/>
      <c r="J76" s="6"/>
      <c r="K76" s="6"/>
      <c r="L76" s="6"/>
      <c r="M76" s="6"/>
      <c r="N76" s="6"/>
    </row>
    <row r="77" spans="1:14">
      <c r="A77" s="269"/>
      <c r="B77" s="5"/>
      <c r="C77" s="277"/>
      <c r="D77" s="72"/>
      <c r="E77" s="277"/>
      <c r="F77" s="277"/>
      <c r="G77" s="277"/>
      <c r="H77" s="277"/>
      <c r="I77" s="277"/>
      <c r="J77" s="277"/>
      <c r="K77" s="277"/>
      <c r="L77" s="277"/>
      <c r="M77" s="277"/>
      <c r="N77" s="277"/>
    </row>
    <row r="78" spans="1:14" ht="39.6">
      <c r="A78" s="278"/>
      <c r="B78" s="255" t="s">
        <v>64</v>
      </c>
      <c r="C78" s="257" t="s">
        <v>65</v>
      </c>
      <c r="D78" s="73" t="s">
        <v>342</v>
      </c>
      <c r="E78" s="257" t="s">
        <v>94</v>
      </c>
      <c r="F78" s="257" t="s">
        <v>67</v>
      </c>
      <c r="G78" s="257" t="s">
        <v>81</v>
      </c>
      <c r="H78" s="8"/>
      <c r="I78" s="8"/>
      <c r="J78" s="8"/>
      <c r="K78" s="8"/>
      <c r="L78" s="8"/>
      <c r="M78" s="8"/>
      <c r="N78" s="8"/>
    </row>
    <row r="79" spans="1:14" ht="25.5" customHeight="1">
      <c r="A79" s="278"/>
      <c r="B79" s="828" t="s">
        <v>440</v>
      </c>
      <c r="C79" s="91" t="s">
        <v>606</v>
      </c>
      <c r="D79" s="33">
        <v>6.02</v>
      </c>
      <c r="E79" s="31">
        <v>10.34</v>
      </c>
      <c r="F79" s="958" t="s">
        <v>108</v>
      </c>
      <c r="G79" s="958" t="s">
        <v>95</v>
      </c>
      <c r="H79" s="32"/>
      <c r="I79" s="32"/>
      <c r="J79" s="32"/>
      <c r="K79" s="32"/>
      <c r="L79" s="32"/>
      <c r="M79" s="32"/>
      <c r="N79" s="32"/>
    </row>
    <row r="80" spans="1:14">
      <c r="A80" s="278"/>
      <c r="B80" s="956"/>
      <c r="C80" s="91" t="s">
        <v>229</v>
      </c>
      <c r="D80" s="133" t="s">
        <v>304</v>
      </c>
      <c r="E80" s="133" t="s">
        <v>304</v>
      </c>
      <c r="F80" s="959"/>
      <c r="G80" s="959"/>
      <c r="H80" s="32"/>
      <c r="I80" s="32"/>
      <c r="J80" s="32"/>
      <c r="K80" s="32"/>
      <c r="L80" s="32"/>
      <c r="M80" s="32"/>
      <c r="N80" s="32"/>
    </row>
    <row r="81" spans="1:14">
      <c r="A81" s="278"/>
      <c r="B81" s="957"/>
      <c r="C81" s="91" t="s">
        <v>70</v>
      </c>
      <c r="D81" s="33">
        <v>0</v>
      </c>
      <c r="E81" s="33">
        <v>0</v>
      </c>
      <c r="F81" s="959"/>
      <c r="G81" s="959"/>
      <c r="H81" s="32"/>
      <c r="I81" s="32"/>
      <c r="J81" s="32"/>
      <c r="K81" s="32"/>
      <c r="L81" s="32"/>
      <c r="M81" s="32"/>
      <c r="N81" s="32"/>
    </row>
    <row r="82" spans="1:14" ht="26.4">
      <c r="A82" s="278"/>
      <c r="B82" s="828" t="s">
        <v>71</v>
      </c>
      <c r="C82" s="91" t="s">
        <v>606</v>
      </c>
      <c r="D82" s="133">
        <v>9.6300000000000008</v>
      </c>
      <c r="E82" s="31">
        <v>16.100000000000001</v>
      </c>
      <c r="F82" s="959"/>
      <c r="G82" s="959"/>
      <c r="H82" s="32"/>
      <c r="I82" s="32"/>
      <c r="J82" s="32"/>
      <c r="K82" s="32"/>
      <c r="L82" s="32"/>
      <c r="M82" s="32"/>
      <c r="N82" s="32"/>
    </row>
    <row r="83" spans="1:14">
      <c r="A83" s="278"/>
      <c r="B83" s="956"/>
      <c r="C83" s="91" t="s">
        <v>229</v>
      </c>
      <c r="D83" s="133" t="s">
        <v>304</v>
      </c>
      <c r="E83" s="133" t="s">
        <v>304</v>
      </c>
      <c r="F83" s="959"/>
      <c r="G83" s="959"/>
      <c r="H83" s="32"/>
      <c r="I83" s="32"/>
      <c r="J83" s="32"/>
      <c r="K83" s="32"/>
      <c r="L83" s="32"/>
      <c r="M83" s="32"/>
      <c r="N83" s="32"/>
    </row>
    <row r="84" spans="1:14">
      <c r="A84" s="278"/>
      <c r="B84" s="957"/>
      <c r="C84" s="91" t="s">
        <v>70</v>
      </c>
      <c r="D84" s="33">
        <v>22.26</v>
      </c>
      <c r="E84" s="33">
        <v>0</v>
      </c>
      <c r="F84" s="959"/>
      <c r="G84" s="959"/>
      <c r="H84" s="32"/>
      <c r="I84" s="32"/>
      <c r="J84" s="32"/>
      <c r="K84" s="32"/>
      <c r="L84" s="32"/>
      <c r="M84" s="32"/>
      <c r="N84" s="32"/>
    </row>
    <row r="85" spans="1:14" ht="26.4">
      <c r="A85" s="278"/>
      <c r="B85" s="828" t="s">
        <v>72</v>
      </c>
      <c r="C85" s="91" t="s">
        <v>606</v>
      </c>
      <c r="D85" s="33">
        <v>38.5</v>
      </c>
      <c r="E85" s="31">
        <v>25.25</v>
      </c>
      <c r="F85" s="959"/>
      <c r="G85" s="959"/>
      <c r="H85" s="32"/>
      <c r="I85" s="32"/>
      <c r="J85" s="32"/>
      <c r="K85" s="32"/>
      <c r="L85" s="32"/>
      <c r="M85" s="32"/>
      <c r="N85" s="32"/>
    </row>
    <row r="86" spans="1:14">
      <c r="A86" s="278"/>
      <c r="B86" s="956"/>
      <c r="C86" s="91" t="s">
        <v>229</v>
      </c>
      <c r="D86" s="133" t="s">
        <v>304</v>
      </c>
      <c r="E86" s="133" t="s">
        <v>304</v>
      </c>
      <c r="F86" s="959"/>
      <c r="G86" s="959"/>
      <c r="H86" s="32"/>
      <c r="I86" s="32"/>
      <c r="J86" s="32"/>
      <c r="K86" s="32"/>
      <c r="L86" s="32"/>
      <c r="M86" s="32"/>
      <c r="N86" s="32"/>
    </row>
    <row r="87" spans="1:14">
      <c r="A87" s="278"/>
      <c r="B87" s="957"/>
      <c r="C87" s="91" t="s">
        <v>70</v>
      </c>
      <c r="D87" s="33">
        <v>0</v>
      </c>
      <c r="E87" s="33">
        <v>0</v>
      </c>
      <c r="F87" s="959"/>
      <c r="G87" s="959"/>
      <c r="H87" s="32"/>
      <c r="I87" s="32"/>
      <c r="J87" s="32"/>
      <c r="K87" s="32"/>
      <c r="L87" s="32"/>
      <c r="M87" s="32"/>
      <c r="N87" s="32"/>
    </row>
    <row r="88" spans="1:14" ht="26.4">
      <c r="A88" s="278"/>
      <c r="B88" s="972" t="s">
        <v>73</v>
      </c>
      <c r="C88" s="91" t="s">
        <v>606</v>
      </c>
      <c r="D88" s="133">
        <v>29.87</v>
      </c>
      <c r="E88" s="31">
        <v>37.69</v>
      </c>
      <c r="F88" s="959"/>
      <c r="G88" s="959"/>
      <c r="H88" s="32"/>
      <c r="I88" s="32"/>
      <c r="J88" s="32"/>
      <c r="K88" s="32"/>
      <c r="L88" s="32"/>
      <c r="M88" s="32"/>
      <c r="N88" s="32"/>
    </row>
    <row r="89" spans="1:14">
      <c r="A89" s="278"/>
      <c r="B89" s="973"/>
      <c r="C89" s="91" t="s">
        <v>229</v>
      </c>
      <c r="D89" s="133" t="s">
        <v>304</v>
      </c>
      <c r="E89" s="133" t="s">
        <v>304</v>
      </c>
      <c r="F89" s="959"/>
      <c r="G89" s="959"/>
      <c r="H89" s="32"/>
      <c r="I89" s="32"/>
      <c r="J89" s="32"/>
      <c r="K89" s="32"/>
      <c r="L89" s="32"/>
      <c r="M89" s="32"/>
      <c r="N89" s="32"/>
    </row>
    <row r="90" spans="1:14" ht="15" customHeight="1">
      <c r="A90" s="278"/>
      <c r="B90" s="973"/>
      <c r="C90" s="2" t="s">
        <v>70</v>
      </c>
      <c r="D90" s="33">
        <v>0</v>
      </c>
      <c r="E90" s="33">
        <v>0</v>
      </c>
      <c r="F90" s="974"/>
      <c r="G90" s="974"/>
      <c r="H90" s="32"/>
      <c r="I90" s="32"/>
      <c r="J90" s="32"/>
      <c r="K90" s="32"/>
      <c r="L90" s="32"/>
      <c r="M90" s="32"/>
      <c r="N90" s="32"/>
    </row>
    <row r="91" spans="1:14" ht="15.75" customHeight="1">
      <c r="A91" s="5"/>
      <c r="B91" s="1038" t="s">
        <v>607</v>
      </c>
      <c r="C91" s="1039"/>
      <c r="D91" s="1039"/>
      <c r="E91" s="1039"/>
      <c r="F91" s="1039"/>
      <c r="G91" s="1040"/>
      <c r="H91" s="32"/>
      <c r="I91" s="32"/>
      <c r="J91" s="5"/>
      <c r="K91" s="5"/>
      <c r="L91" s="5"/>
      <c r="M91" s="5"/>
      <c r="N91" s="5"/>
    </row>
    <row r="92" spans="1:14" ht="26.25" customHeight="1">
      <c r="A92" s="269">
        <v>14</v>
      </c>
      <c r="B92" s="1041" t="s">
        <v>231</v>
      </c>
      <c r="C92" s="1042"/>
      <c r="D92" s="1042"/>
      <c r="E92" s="1042"/>
      <c r="F92" s="1042"/>
      <c r="G92" s="1043"/>
      <c r="H92" s="5"/>
      <c r="I92" s="5"/>
      <c r="J92" s="5"/>
      <c r="K92" s="5"/>
      <c r="L92" s="5"/>
      <c r="M92" s="5"/>
      <c r="N92" s="5"/>
    </row>
    <row r="93" spans="1:14">
      <c r="A93" s="260"/>
      <c r="B93" s="36" t="s">
        <v>74</v>
      </c>
      <c r="C93" s="807" t="s">
        <v>40</v>
      </c>
      <c r="D93" s="807"/>
      <c r="E93" s="807"/>
      <c r="F93" s="807"/>
      <c r="G93" s="807"/>
      <c r="H93" s="5"/>
      <c r="I93" s="5"/>
      <c r="J93" s="5"/>
      <c r="K93" s="5"/>
      <c r="L93" s="5"/>
      <c r="M93" s="5"/>
      <c r="N93" s="5"/>
    </row>
    <row r="94" spans="1:14">
      <c r="A94" s="5"/>
      <c r="B94" s="5"/>
      <c r="C94" s="275"/>
      <c r="D94" s="92"/>
      <c r="E94" s="259"/>
      <c r="F94" s="259"/>
      <c r="G94" s="259"/>
      <c r="H94" s="5"/>
      <c r="I94" s="5"/>
      <c r="J94" s="5"/>
      <c r="K94" s="5"/>
      <c r="L94" s="5"/>
      <c r="M94" s="5"/>
      <c r="N94" s="5"/>
    </row>
    <row r="95" spans="1:14">
      <c r="A95" s="5"/>
      <c r="B95" s="5"/>
      <c r="C95" s="5"/>
      <c r="D95" s="92"/>
      <c r="H95" s="5"/>
      <c r="I95" s="5"/>
      <c r="J95" s="5"/>
      <c r="K95" s="5"/>
      <c r="L95" s="5"/>
      <c r="M95" s="5"/>
      <c r="N95" s="5"/>
    </row>
    <row r="96" spans="1:14" ht="15" customHeight="1">
      <c r="A96" s="5"/>
      <c r="B96" s="5"/>
      <c r="C96" s="5"/>
      <c r="D96" s="69"/>
      <c r="H96" s="259"/>
      <c r="I96" s="5"/>
      <c r="J96" s="5"/>
      <c r="K96" s="5"/>
      <c r="L96" s="5"/>
      <c r="M96" s="5"/>
      <c r="N96" s="5"/>
    </row>
    <row r="97" spans="2:7">
      <c r="B97" s="843" t="s">
        <v>608</v>
      </c>
      <c r="C97" s="843"/>
      <c r="D97" s="843"/>
      <c r="E97" s="843"/>
      <c r="F97" s="843"/>
      <c r="G97" s="843"/>
    </row>
    <row r="98" spans="2:7">
      <c r="C98" s="259"/>
    </row>
    <row r="99" spans="2:7" ht="14.4" customHeight="1">
      <c r="B99" s="933" t="s">
        <v>818</v>
      </c>
      <c r="C99" s="933"/>
      <c r="D99" s="933"/>
      <c r="E99" s="933"/>
      <c r="F99" s="933"/>
      <c r="G99" s="933"/>
    </row>
    <row r="100" spans="2:7">
      <c r="C100" s="117"/>
    </row>
    <row r="101" spans="2:7">
      <c r="C101" s="109"/>
      <c r="D101" s="109"/>
    </row>
    <row r="102" spans="2:7">
      <c r="C102" s="109"/>
    </row>
  </sheetData>
  <mergeCells count="67">
    <mergeCell ref="B91:G91"/>
    <mergeCell ref="B92:G92"/>
    <mergeCell ref="C93:G93"/>
    <mergeCell ref="B97:G97"/>
    <mergeCell ref="B99:G99"/>
    <mergeCell ref="B73:N73"/>
    <mergeCell ref="B74:N74"/>
    <mergeCell ref="B76:G76"/>
    <mergeCell ref="B79:B81"/>
    <mergeCell ref="F79:F90"/>
    <mergeCell ref="G79:G90"/>
    <mergeCell ref="B82:B84"/>
    <mergeCell ref="B85:B87"/>
    <mergeCell ref="B88:B90"/>
    <mergeCell ref="B72:N72"/>
    <mergeCell ref="B64:B65"/>
    <mergeCell ref="C64:C65"/>
    <mergeCell ref="D64:D65"/>
    <mergeCell ref="E64:E65"/>
    <mergeCell ref="F64:H64"/>
    <mergeCell ref="I64:K64"/>
    <mergeCell ref="L64:N64"/>
    <mergeCell ref="C68:N68"/>
    <mergeCell ref="B69:N69"/>
    <mergeCell ref="B70:N70"/>
    <mergeCell ref="B71:N71"/>
    <mergeCell ref="C62:E62"/>
    <mergeCell ref="B43:E43"/>
    <mergeCell ref="B45:E45"/>
    <mergeCell ref="B48:E48"/>
    <mergeCell ref="B50:E50"/>
    <mergeCell ref="B51:B52"/>
    <mergeCell ref="C51:E52"/>
    <mergeCell ref="C53:E53"/>
    <mergeCell ref="C54:E54"/>
    <mergeCell ref="B55:E55"/>
    <mergeCell ref="B56:E56"/>
    <mergeCell ref="C58:E58"/>
    <mergeCell ref="C42:E42"/>
    <mergeCell ref="D27:D30"/>
    <mergeCell ref="E27:E30"/>
    <mergeCell ref="B31:E31"/>
    <mergeCell ref="B33:E33"/>
    <mergeCell ref="C34:E34"/>
    <mergeCell ref="C35:E35"/>
    <mergeCell ref="C36:E36"/>
    <mergeCell ref="B39:E39"/>
    <mergeCell ref="C40:E40"/>
    <mergeCell ref="C41:E41"/>
    <mergeCell ref="B25:E25"/>
    <mergeCell ref="C11:E11"/>
    <mergeCell ref="B12:E12"/>
    <mergeCell ref="C14:E14"/>
    <mergeCell ref="B15:E15"/>
    <mergeCell ref="B17:E17"/>
    <mergeCell ref="C18:E18"/>
    <mergeCell ref="C19:E19"/>
    <mergeCell ref="C20:E20"/>
    <mergeCell ref="C21:E21"/>
    <mergeCell ref="C22:E22"/>
    <mergeCell ref="B24:E24"/>
    <mergeCell ref="B9:E9"/>
    <mergeCell ref="A1:B1"/>
    <mergeCell ref="C3:E3"/>
    <mergeCell ref="C5:E5"/>
    <mergeCell ref="B6:E6"/>
    <mergeCell ref="C8:E8"/>
  </mergeCells>
  <pageMargins left="0.7" right="0.7" top="0.75" bottom="0.75" header="0.3" footer="0.3"/>
  <pageSetup paperSize="8" orientation="landscape" horizontalDpi="200" verticalDpi="200" r:id="rId1"/>
  <rowBreaks count="1" manualBreakCount="1">
    <brk id="6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view="pageBreakPreview" topLeftCell="A94" zoomScaleNormal="100" zoomScaleSheetLayoutView="100" workbookViewId="0">
      <selection activeCell="B61" sqref="B61:E61"/>
    </sheetView>
  </sheetViews>
  <sheetFormatPr defaultColWidth="9.109375" defaultRowHeight="14.4"/>
  <cols>
    <col min="1" max="1" width="9.109375" style="5"/>
    <col min="2" max="2" width="40.33203125" style="5" customWidth="1"/>
    <col min="3" max="3" width="40.88671875" style="5" customWidth="1"/>
    <col min="4" max="4" width="20.5546875" style="5" customWidth="1"/>
    <col min="5" max="5" width="22.33203125" style="5" customWidth="1"/>
    <col min="6" max="6" width="19.88671875" style="5" customWidth="1"/>
    <col min="7" max="7" width="22.33203125" style="5" customWidth="1"/>
    <col min="8" max="8" width="9.109375" style="5"/>
    <col min="9" max="9" width="14.6640625" style="5" customWidth="1"/>
    <col min="10" max="10" width="12" style="5" bestFit="1" customWidth="1"/>
    <col min="11" max="14" width="9.109375" style="5"/>
  </cols>
  <sheetData>
    <row r="1" spans="1:5">
      <c r="A1" s="804" t="s">
        <v>0</v>
      </c>
      <c r="B1" s="804"/>
      <c r="D1" s="1"/>
    </row>
    <row r="3" spans="1:5">
      <c r="A3" s="278" t="s">
        <v>1</v>
      </c>
      <c r="B3" s="2" t="s">
        <v>2</v>
      </c>
      <c r="C3" s="262" t="s">
        <v>574</v>
      </c>
    </row>
    <row r="4" spans="1:5">
      <c r="D4" s="279"/>
    </row>
    <row r="5" spans="1:5">
      <c r="A5" s="3">
        <v>1</v>
      </c>
      <c r="B5" s="4" t="s">
        <v>3</v>
      </c>
      <c r="C5" s="787" t="s">
        <v>4</v>
      </c>
      <c r="D5" s="788"/>
      <c r="E5" s="861"/>
    </row>
    <row r="6" spans="1:5">
      <c r="A6" s="269"/>
      <c r="B6" s="831" t="s">
        <v>5</v>
      </c>
      <c r="C6" s="831"/>
      <c r="D6" s="831"/>
      <c r="E6" s="275"/>
    </row>
    <row r="7" spans="1:5">
      <c r="A7" s="269"/>
      <c r="B7" s="6"/>
      <c r="D7" s="279"/>
    </row>
    <row r="8" spans="1:5">
      <c r="A8" s="269">
        <v>2</v>
      </c>
      <c r="B8" s="4" t="s">
        <v>6</v>
      </c>
      <c r="C8" s="7" t="s">
        <v>575</v>
      </c>
      <c r="D8" s="279"/>
    </row>
    <row r="9" spans="1:5">
      <c r="A9" s="269"/>
      <c r="B9" s="831" t="s">
        <v>5</v>
      </c>
      <c r="C9" s="831"/>
      <c r="D9" s="831"/>
    </row>
    <row r="10" spans="1:5">
      <c r="A10" s="269"/>
      <c r="B10" s="6"/>
      <c r="D10" s="279"/>
    </row>
    <row r="11" spans="1:5" ht="26.4">
      <c r="A11" s="269">
        <v>3</v>
      </c>
      <c r="B11" s="4" t="s">
        <v>7</v>
      </c>
      <c r="C11" s="787" t="s">
        <v>8</v>
      </c>
      <c r="D11" s="788"/>
      <c r="E11" s="861"/>
    </row>
    <row r="12" spans="1:5">
      <c r="A12" s="269"/>
      <c r="B12" s="831" t="s">
        <v>5</v>
      </c>
      <c r="C12" s="831"/>
      <c r="D12" s="831"/>
      <c r="E12" s="275"/>
    </row>
    <row r="13" spans="1:5">
      <c r="A13" s="269"/>
      <c r="B13" s="6"/>
      <c r="D13" s="279"/>
    </row>
    <row r="14" spans="1:5">
      <c r="A14" s="269">
        <v>4</v>
      </c>
      <c r="B14" s="2" t="s">
        <v>9</v>
      </c>
      <c r="C14" s="166" t="s">
        <v>576</v>
      </c>
      <c r="D14" s="279"/>
    </row>
    <row r="15" spans="1:5">
      <c r="A15" s="269"/>
      <c r="B15" s="768" t="s">
        <v>10</v>
      </c>
      <c r="C15" s="941"/>
      <c r="D15" s="279"/>
    </row>
    <row r="16" spans="1:5">
      <c r="A16" s="269"/>
      <c r="D16" s="279"/>
    </row>
    <row r="17" spans="1:14">
      <c r="A17" s="269">
        <v>5</v>
      </c>
      <c r="B17" s="767" t="s">
        <v>11</v>
      </c>
      <c r="C17" s="800"/>
      <c r="D17" s="800"/>
      <c r="E17" s="800"/>
      <c r="F17" s="6"/>
      <c r="G17" s="6"/>
      <c r="H17" s="6"/>
      <c r="I17" s="6"/>
      <c r="J17" s="8"/>
      <c r="K17" s="8"/>
      <c r="L17" s="8"/>
      <c r="M17" s="8"/>
      <c r="N17" s="8"/>
    </row>
    <row r="18" spans="1:14">
      <c r="A18" s="269"/>
      <c r="B18" s="258" t="s">
        <v>12</v>
      </c>
      <c r="C18" s="835">
        <v>9.5299999999999996E-2</v>
      </c>
      <c r="D18" s="836"/>
      <c r="E18" s="836"/>
      <c r="F18" s="277"/>
      <c r="G18" s="8"/>
      <c r="H18" s="8"/>
      <c r="I18" s="8"/>
      <c r="J18" s="8"/>
      <c r="K18" s="8"/>
      <c r="L18" s="8"/>
      <c r="M18" s="8"/>
      <c r="N18" s="8"/>
    </row>
    <row r="19" spans="1:14" ht="39.6">
      <c r="A19" s="269"/>
      <c r="B19" s="258" t="s">
        <v>577</v>
      </c>
      <c r="C19" s="919">
        <v>3.2500000000000001E-2</v>
      </c>
      <c r="D19" s="920"/>
      <c r="E19" s="921"/>
      <c r="F19" s="277"/>
      <c r="G19" s="8"/>
      <c r="I19" s="8"/>
      <c r="J19" s="8"/>
      <c r="K19" s="8"/>
      <c r="L19" s="8"/>
      <c r="M19" s="8"/>
      <c r="N19" s="8"/>
    </row>
    <row r="20" spans="1:14">
      <c r="A20" s="269"/>
      <c r="B20" s="258" t="s">
        <v>14</v>
      </c>
      <c r="C20" s="919">
        <v>2.3300000000000001E-2</v>
      </c>
      <c r="D20" s="920"/>
      <c r="E20" s="921"/>
      <c r="F20" s="277"/>
      <c r="G20" s="8"/>
      <c r="H20" s="8"/>
      <c r="I20" s="8"/>
      <c r="J20" s="8"/>
      <c r="K20" s="8"/>
      <c r="L20" s="8"/>
      <c r="M20" s="8"/>
      <c r="N20" s="8"/>
    </row>
    <row r="21" spans="1:14">
      <c r="A21" s="269"/>
      <c r="B21" s="258" t="s">
        <v>15</v>
      </c>
      <c r="C21" s="919" t="s">
        <v>76</v>
      </c>
      <c r="D21" s="920"/>
      <c r="E21" s="921"/>
      <c r="F21" s="277"/>
      <c r="G21" s="8"/>
      <c r="H21" s="8"/>
      <c r="I21" s="8"/>
      <c r="J21" s="8"/>
      <c r="K21" s="8"/>
      <c r="L21" s="8"/>
      <c r="M21" s="8"/>
      <c r="N21" s="8"/>
    </row>
    <row r="22" spans="1:14">
      <c r="A22" s="269"/>
      <c r="B22" s="9" t="s">
        <v>16</v>
      </c>
      <c r="C22" s="919" t="s">
        <v>76</v>
      </c>
      <c r="D22" s="920"/>
      <c r="E22" s="921"/>
      <c r="F22" s="277"/>
      <c r="G22" s="8"/>
      <c r="H22" s="8"/>
      <c r="I22" s="8"/>
      <c r="J22" s="8"/>
      <c r="K22" s="8"/>
      <c r="L22" s="8"/>
      <c r="M22" s="8"/>
      <c r="N22" s="8"/>
    </row>
    <row r="23" spans="1:14">
      <c r="A23" s="269"/>
      <c r="B23" s="831" t="s">
        <v>17</v>
      </c>
      <c r="C23" s="831"/>
      <c r="D23" s="831"/>
      <c r="E23" s="831"/>
      <c r="F23" s="277"/>
      <c r="G23" s="8"/>
      <c r="H23" s="8"/>
      <c r="I23" s="8"/>
      <c r="J23" s="8"/>
      <c r="K23" s="8"/>
      <c r="L23" s="8"/>
      <c r="M23" s="8"/>
      <c r="N23" s="8"/>
    </row>
    <row r="24" spans="1:14">
      <c r="A24" s="269"/>
      <c r="C24" s="8"/>
      <c r="D24" s="8"/>
      <c r="E24" s="8"/>
      <c r="F24" s="277"/>
      <c r="G24" s="8"/>
      <c r="H24" s="8"/>
      <c r="I24" s="8"/>
      <c r="J24" s="8"/>
      <c r="K24" s="8"/>
      <c r="L24" s="8"/>
      <c r="M24" s="8"/>
      <c r="N24" s="8"/>
    </row>
    <row r="25" spans="1:14">
      <c r="A25" s="269"/>
      <c r="B25" s="277"/>
      <c r="C25" s="277"/>
      <c r="D25" s="277"/>
      <c r="E25" s="277"/>
      <c r="F25" s="277"/>
      <c r="G25" s="8"/>
      <c r="H25" s="8"/>
      <c r="I25" s="8"/>
      <c r="J25" s="8"/>
      <c r="K25" s="8"/>
      <c r="L25" s="8"/>
      <c r="M25" s="8"/>
      <c r="N25" s="8"/>
    </row>
    <row r="26" spans="1:14">
      <c r="A26" s="269">
        <v>6</v>
      </c>
      <c r="B26" s="767" t="s">
        <v>18</v>
      </c>
      <c r="C26" s="767"/>
      <c r="D26" s="767"/>
      <c r="E26" s="767"/>
      <c r="F26" s="6"/>
      <c r="G26" s="6"/>
      <c r="H26" s="8"/>
      <c r="I26" s="6"/>
      <c r="J26" s="6"/>
    </row>
    <row r="27" spans="1:14">
      <c r="A27" s="269"/>
      <c r="B27" s="812" t="s">
        <v>19</v>
      </c>
      <c r="C27" s="813"/>
      <c r="D27" s="813"/>
      <c r="E27" s="842"/>
      <c r="F27" s="277"/>
      <c r="G27" s="301"/>
    </row>
    <row r="28" spans="1:14">
      <c r="A28" s="269"/>
      <c r="B28" s="251" t="s">
        <v>20</v>
      </c>
      <c r="C28" s="257" t="s">
        <v>578</v>
      </c>
      <c r="D28" s="257" t="s">
        <v>21</v>
      </c>
      <c r="E28" s="257" t="s">
        <v>22</v>
      </c>
      <c r="F28" s="277"/>
    </row>
    <row r="29" spans="1:14">
      <c r="A29" s="269"/>
      <c r="B29" s="254" t="s">
        <v>23</v>
      </c>
      <c r="C29" s="267">
        <v>844</v>
      </c>
      <c r="D29" s="267" t="s">
        <v>76</v>
      </c>
      <c r="E29" s="267" t="s">
        <v>76</v>
      </c>
    </row>
    <row r="30" spans="1:14">
      <c r="A30" s="269"/>
      <c r="B30" s="254" t="s">
        <v>24</v>
      </c>
      <c r="C30" s="267">
        <v>41.62</v>
      </c>
      <c r="D30" s="267" t="s">
        <v>76</v>
      </c>
      <c r="E30" s="267" t="s">
        <v>76</v>
      </c>
    </row>
    <row r="31" spans="1:14">
      <c r="A31" s="269"/>
      <c r="B31" s="254" t="s">
        <v>25</v>
      </c>
      <c r="C31" s="267">
        <v>196.77</v>
      </c>
      <c r="D31" s="267" t="s">
        <v>76</v>
      </c>
      <c r="E31" s="267" t="s">
        <v>76</v>
      </c>
    </row>
    <row r="32" spans="1:14">
      <c r="A32" s="269"/>
      <c r="B32" s="254" t="s">
        <v>26</v>
      </c>
      <c r="C32" s="267">
        <v>5.08</v>
      </c>
      <c r="D32" s="267" t="s">
        <v>76</v>
      </c>
      <c r="E32" s="267" t="s">
        <v>76</v>
      </c>
    </row>
    <row r="33" spans="1:10">
      <c r="A33" s="269"/>
      <c r="B33" s="768" t="s">
        <v>83</v>
      </c>
      <c r="C33" s="769"/>
      <c r="D33" s="769"/>
      <c r="E33" s="770"/>
      <c r="F33" s="277"/>
    </row>
    <row r="34" spans="1:10">
      <c r="A34" s="269"/>
      <c r="B34" s="8"/>
      <c r="C34" s="277"/>
      <c r="D34" s="277"/>
      <c r="E34" s="277"/>
      <c r="F34" s="277"/>
    </row>
    <row r="35" spans="1:10">
      <c r="A35" s="269">
        <v>7</v>
      </c>
      <c r="B35" s="767" t="s">
        <v>27</v>
      </c>
      <c r="C35" s="767"/>
      <c r="D35" s="767"/>
      <c r="E35" s="767"/>
      <c r="F35" s="6"/>
      <c r="G35" s="6"/>
      <c r="H35" s="6"/>
      <c r="I35" s="6"/>
      <c r="J35" s="6"/>
    </row>
    <row r="36" spans="1:10">
      <c r="A36" s="269"/>
      <c r="B36" s="251" t="s">
        <v>28</v>
      </c>
      <c r="C36" s="267" t="s">
        <v>29</v>
      </c>
      <c r="D36" s="8"/>
      <c r="E36" s="8"/>
      <c r="F36" s="8"/>
    </row>
    <row r="37" spans="1:10">
      <c r="A37" s="269"/>
      <c r="B37" s="251" t="s">
        <v>30</v>
      </c>
      <c r="C37" s="267" t="s">
        <v>107</v>
      </c>
      <c r="D37" s="8"/>
      <c r="E37" s="8"/>
      <c r="F37" s="8"/>
    </row>
    <row r="38" spans="1:10">
      <c r="A38" s="269"/>
      <c r="B38" s="252" t="s">
        <v>31</v>
      </c>
      <c r="C38" s="267" t="s">
        <v>89</v>
      </c>
      <c r="D38" s="8"/>
      <c r="E38" s="8"/>
      <c r="F38" s="8"/>
    </row>
    <row r="39" spans="1:10">
      <c r="A39" s="269"/>
      <c r="B39" s="831" t="s">
        <v>84</v>
      </c>
      <c r="C39" s="831"/>
      <c r="D39" s="8"/>
      <c r="E39" s="8"/>
      <c r="F39" s="8"/>
    </row>
    <row r="40" spans="1:10">
      <c r="A40" s="269"/>
      <c r="C40" s="8"/>
      <c r="D40" s="8"/>
      <c r="E40" s="8"/>
      <c r="F40" s="8"/>
    </row>
    <row r="41" spans="1:10">
      <c r="A41" s="269"/>
      <c r="B41" s="277"/>
      <c r="C41" s="8"/>
      <c r="D41" s="8"/>
      <c r="E41" s="8"/>
      <c r="F41" s="8"/>
    </row>
    <row r="42" spans="1:10">
      <c r="A42" s="269">
        <v>8</v>
      </c>
      <c r="B42" s="767" t="s">
        <v>32</v>
      </c>
      <c r="C42" s="767"/>
      <c r="D42" s="767"/>
      <c r="E42" s="767"/>
      <c r="F42" s="6"/>
      <c r="G42" s="6"/>
      <c r="H42" s="6"/>
      <c r="I42" s="6"/>
      <c r="J42" s="6"/>
    </row>
    <row r="43" spans="1:10" ht="14.4" customHeight="1">
      <c r="A43" s="269"/>
      <c r="B43" s="251" t="s">
        <v>33</v>
      </c>
      <c r="C43" s="825" t="s">
        <v>76</v>
      </c>
      <c r="D43" s="826"/>
      <c r="E43" s="827"/>
      <c r="F43" s="8"/>
    </row>
    <row r="44" spans="1:10">
      <c r="A44" s="269"/>
      <c r="B44" s="251" t="s">
        <v>30</v>
      </c>
      <c r="C44" s="825" t="s">
        <v>76</v>
      </c>
      <c r="D44" s="826"/>
      <c r="E44" s="827"/>
      <c r="F44" s="8"/>
    </row>
    <row r="45" spans="1:10">
      <c r="A45" s="269"/>
      <c r="B45" s="251" t="s">
        <v>31</v>
      </c>
      <c r="C45" s="825" t="s">
        <v>76</v>
      </c>
      <c r="D45" s="826"/>
      <c r="E45" s="827"/>
      <c r="F45" s="8"/>
    </row>
    <row r="46" spans="1:10">
      <c r="A46" s="269"/>
      <c r="B46" s="768" t="s">
        <v>34</v>
      </c>
      <c r="C46" s="769"/>
      <c r="D46" s="769"/>
      <c r="E46" s="770"/>
      <c r="F46" s="8"/>
    </row>
    <row r="47" spans="1:10">
      <c r="A47" s="278"/>
      <c r="D47" s="260"/>
      <c r="E47" s="8"/>
    </row>
    <row r="48" spans="1:10">
      <c r="A48" s="11">
        <v>9</v>
      </c>
      <c r="B48" s="766" t="s">
        <v>35</v>
      </c>
      <c r="C48" s="767"/>
      <c r="D48" s="767"/>
      <c r="E48" s="767"/>
      <c r="F48" s="12"/>
      <c r="G48" s="6"/>
      <c r="H48" s="6"/>
      <c r="I48" s="6"/>
    </row>
    <row r="49" spans="1:12" ht="26.4">
      <c r="A49" s="14"/>
      <c r="B49" s="272" t="s">
        <v>36</v>
      </c>
      <c r="C49" s="272" t="s">
        <v>37</v>
      </c>
      <c r="D49" s="271" t="s">
        <v>38</v>
      </c>
      <c r="E49" s="272" t="s">
        <v>39</v>
      </c>
    </row>
    <row r="50" spans="1:12" ht="66">
      <c r="A50" s="121"/>
      <c r="B50" s="268" t="s">
        <v>579</v>
      </c>
      <c r="C50" s="268" t="s">
        <v>1288</v>
      </c>
      <c r="D50" s="268" t="s">
        <v>1291</v>
      </c>
      <c r="E50" s="268" t="s">
        <v>76</v>
      </c>
    </row>
    <row r="51" spans="1:12" ht="79.2">
      <c r="A51" s="121"/>
      <c r="B51" s="268" t="s">
        <v>580</v>
      </c>
      <c r="C51" s="268" t="s">
        <v>1289</v>
      </c>
      <c r="D51" s="268" t="s">
        <v>1289</v>
      </c>
      <c r="E51" s="268" t="s">
        <v>76</v>
      </c>
    </row>
    <row r="52" spans="1:12" ht="26.4">
      <c r="A52" s="121"/>
      <c r="B52" s="268" t="s">
        <v>581</v>
      </c>
      <c r="C52" s="268" t="s">
        <v>1290</v>
      </c>
      <c r="D52" s="268" t="s">
        <v>1292</v>
      </c>
      <c r="E52" s="268" t="s">
        <v>76</v>
      </c>
    </row>
    <row r="53" spans="1:12">
      <c r="A53" s="14"/>
      <c r="B53" s="839"/>
      <c r="C53" s="840"/>
      <c r="D53" s="840"/>
      <c r="E53" s="841"/>
      <c r="F53" s="277"/>
      <c r="G53" s="277"/>
      <c r="H53" s="277"/>
    </row>
    <row r="54" spans="1:12">
      <c r="A54" s="15"/>
      <c r="B54" s="37"/>
      <c r="C54" s="260"/>
      <c r="D54" s="260"/>
      <c r="E54" s="260"/>
      <c r="F54" s="277"/>
      <c r="G54" s="277"/>
      <c r="H54" s="277"/>
      <c r="I54" s="277"/>
    </row>
    <row r="55" spans="1:12">
      <c r="A55" s="11">
        <v>10</v>
      </c>
      <c r="B55" s="766" t="s">
        <v>35</v>
      </c>
      <c r="C55" s="767"/>
      <c r="D55" s="767"/>
      <c r="E55" s="767"/>
      <c r="F55" s="277"/>
      <c r="G55" s="277"/>
      <c r="H55" s="277"/>
    </row>
    <row r="56" spans="1:12" ht="14.7" customHeight="1">
      <c r="A56" s="13"/>
      <c r="B56" s="867" t="s">
        <v>41</v>
      </c>
      <c r="C56" s="1077" t="s">
        <v>1288</v>
      </c>
      <c r="D56" s="1078"/>
      <c r="E56" s="1079"/>
      <c r="K56" s="1"/>
    </row>
    <row r="57" spans="1:12" ht="30" customHeight="1">
      <c r="A57" s="13"/>
      <c r="B57" s="868"/>
      <c r="C57" s="1077" t="s">
        <v>1289</v>
      </c>
      <c r="D57" s="1078"/>
      <c r="E57" s="1079"/>
      <c r="K57" s="1"/>
    </row>
    <row r="58" spans="1:12">
      <c r="A58" s="13"/>
      <c r="B58" s="1076"/>
      <c r="C58" s="263" t="s">
        <v>1292</v>
      </c>
      <c r="D58" s="264"/>
      <c r="E58" s="265"/>
      <c r="K58" s="1"/>
    </row>
    <row r="59" spans="1:12" ht="61.8" customHeight="1">
      <c r="A59" s="11"/>
      <c r="B59" s="16" t="s">
        <v>42</v>
      </c>
      <c r="C59" s="875" t="s">
        <v>1293</v>
      </c>
      <c r="D59" s="876"/>
      <c r="E59" s="877"/>
    </row>
    <row r="60" spans="1:12">
      <c r="A60" s="13"/>
      <c r="B60" s="16" t="s">
        <v>43</v>
      </c>
      <c r="C60" s="764" t="s">
        <v>76</v>
      </c>
      <c r="D60" s="764"/>
      <c r="E60" s="764"/>
      <c r="K60" s="17"/>
    </row>
    <row r="61" spans="1:12">
      <c r="A61" s="13"/>
      <c r="B61" s="839" t="s">
        <v>582</v>
      </c>
      <c r="C61" s="840"/>
      <c r="D61" s="840"/>
      <c r="E61" s="841"/>
      <c r="K61" s="17"/>
    </row>
    <row r="62" spans="1:12">
      <c r="A62" s="19"/>
      <c r="B62" s="278"/>
      <c r="C62" s="20"/>
      <c r="D62" s="21"/>
      <c r="E62" s="22"/>
      <c r="F62" s="17"/>
      <c r="G62" s="17"/>
      <c r="H62" s="17"/>
      <c r="I62" s="17"/>
      <c r="J62" s="17"/>
      <c r="K62" s="17"/>
      <c r="L62" s="17"/>
    </row>
    <row r="63" spans="1:12">
      <c r="A63" s="23"/>
      <c r="B63" s="24"/>
      <c r="C63" s="25"/>
      <c r="D63" s="25"/>
      <c r="E63" s="25"/>
      <c r="F63" s="25"/>
      <c r="G63" s="111"/>
    </row>
    <row r="64" spans="1:12" ht="14.4" customHeight="1">
      <c r="A64" s="269">
        <v>11</v>
      </c>
      <c r="B64" s="2" t="s">
        <v>47</v>
      </c>
      <c r="C64" s="953" t="s">
        <v>134</v>
      </c>
      <c r="D64" s="953"/>
      <c r="E64" s="953"/>
      <c r="F64" s="6"/>
      <c r="G64" s="128"/>
      <c r="H64" s="26"/>
      <c r="I64" s="6"/>
      <c r="J64" s="6"/>
    </row>
    <row r="65" spans="1:14">
      <c r="A65" s="269"/>
      <c r="B65" s="277"/>
      <c r="C65" s="277"/>
      <c r="D65" s="277"/>
      <c r="E65" s="277"/>
      <c r="F65" s="277"/>
      <c r="G65" s="277"/>
      <c r="H65" s="27"/>
      <c r="I65" s="27"/>
      <c r="J65" s="277"/>
    </row>
    <row r="66" spans="1:14">
      <c r="A66" s="269">
        <v>12</v>
      </c>
      <c r="B66" s="6" t="s">
        <v>48</v>
      </c>
      <c r="C66" s="6"/>
      <c r="D66" s="6"/>
      <c r="E66" s="6"/>
      <c r="F66" s="6"/>
      <c r="G66" s="6"/>
      <c r="H66" s="6"/>
      <c r="I66" s="6"/>
      <c r="J66" s="6"/>
      <c r="K66" s="6"/>
      <c r="L66" s="6"/>
      <c r="M66" s="6"/>
      <c r="N66" s="6"/>
    </row>
    <row r="67" spans="1:14">
      <c r="A67" s="269"/>
      <c r="B67" s="6"/>
      <c r="C67" s="6"/>
      <c r="D67" s="6"/>
      <c r="E67" s="6"/>
      <c r="F67" s="6"/>
      <c r="G67" s="6"/>
      <c r="H67" s="6"/>
      <c r="I67" s="6"/>
      <c r="J67" s="6"/>
      <c r="K67" s="6"/>
      <c r="L67" s="6"/>
      <c r="M67" s="6"/>
      <c r="N67" s="6"/>
    </row>
    <row r="68" spans="1:14">
      <c r="A68" s="269"/>
      <c r="B68" s="251" t="s">
        <v>49</v>
      </c>
      <c r="C68" s="254" t="s">
        <v>583</v>
      </c>
      <c r="D68" s="277"/>
      <c r="E68" s="277"/>
      <c r="F68" s="27"/>
      <c r="G68" s="27"/>
      <c r="H68" s="277"/>
      <c r="I68" s="277"/>
      <c r="J68" s="277"/>
      <c r="K68" s="277"/>
      <c r="L68" s="277"/>
      <c r="M68" s="277"/>
      <c r="N68" s="277"/>
    </row>
    <row r="69" spans="1:14">
      <c r="A69" s="269"/>
      <c r="B69" s="277"/>
      <c r="C69" s="277"/>
      <c r="D69" s="277"/>
      <c r="E69" s="277"/>
      <c r="F69" s="277"/>
      <c r="G69" s="277"/>
      <c r="H69" s="277"/>
      <c r="I69" s="277"/>
      <c r="J69" s="277"/>
      <c r="K69" s="277"/>
      <c r="L69" s="277"/>
      <c r="M69" s="277"/>
      <c r="N69" s="277"/>
    </row>
    <row r="70" spans="1:14">
      <c r="A70" s="269"/>
      <c r="B70" s="767" t="s">
        <v>50</v>
      </c>
      <c r="C70" s="800" t="s">
        <v>584</v>
      </c>
      <c r="D70" s="800" t="s">
        <v>585</v>
      </c>
      <c r="E70" s="802" t="s">
        <v>719</v>
      </c>
      <c r="F70" s="790" t="s">
        <v>51</v>
      </c>
      <c r="G70" s="791"/>
      <c r="H70" s="792"/>
      <c r="I70" s="771" t="s">
        <v>52</v>
      </c>
      <c r="J70" s="771"/>
      <c r="K70" s="771"/>
      <c r="L70" s="771" t="s">
        <v>53</v>
      </c>
      <c r="M70" s="771"/>
      <c r="N70" s="771"/>
    </row>
    <row r="71" spans="1:14" ht="39.6">
      <c r="A71" s="278"/>
      <c r="B71" s="767"/>
      <c r="C71" s="801"/>
      <c r="D71" s="801"/>
      <c r="E71" s="803"/>
      <c r="F71" s="251" t="s">
        <v>54</v>
      </c>
      <c r="G71" s="251" t="s">
        <v>55</v>
      </c>
      <c r="H71" s="251" t="s">
        <v>56</v>
      </c>
      <c r="I71" s="251" t="s">
        <v>57</v>
      </c>
      <c r="J71" s="251" t="s">
        <v>55</v>
      </c>
      <c r="K71" s="251" t="s">
        <v>56</v>
      </c>
      <c r="L71" s="251" t="s">
        <v>57</v>
      </c>
      <c r="M71" s="251" t="s">
        <v>55</v>
      </c>
      <c r="N71" s="251" t="s">
        <v>56</v>
      </c>
    </row>
    <row r="72" spans="1:14">
      <c r="A72" s="278"/>
      <c r="B72" s="251" t="s">
        <v>58</v>
      </c>
      <c r="C72" s="48">
        <v>103.74</v>
      </c>
      <c r="D72" s="48">
        <v>132.30000000000001</v>
      </c>
      <c r="E72" s="48">
        <v>95.95</v>
      </c>
      <c r="F72" s="48">
        <v>65.33</v>
      </c>
      <c r="G72" s="48">
        <v>145.75</v>
      </c>
      <c r="H72" s="48">
        <v>55.5</v>
      </c>
      <c r="I72" s="48" t="s">
        <v>76</v>
      </c>
      <c r="J72" s="48" t="s">
        <v>76</v>
      </c>
      <c r="K72" s="48" t="s">
        <v>76</v>
      </c>
      <c r="L72" s="48" t="s">
        <v>76</v>
      </c>
      <c r="M72" s="48" t="s">
        <v>76</v>
      </c>
      <c r="N72" s="48" t="s">
        <v>76</v>
      </c>
    </row>
    <row r="73" spans="1:14" ht="26.4">
      <c r="A73" s="278"/>
      <c r="B73" s="251" t="s">
        <v>59</v>
      </c>
      <c r="C73" s="48">
        <v>66707.199999999997</v>
      </c>
      <c r="D73" s="48">
        <v>65252.34</v>
      </c>
      <c r="E73" s="48">
        <v>64049.06</v>
      </c>
      <c r="F73" s="28">
        <v>73651.350000000006</v>
      </c>
      <c r="G73" s="28">
        <v>23643.39</v>
      </c>
      <c r="H73" s="28">
        <v>18207.41</v>
      </c>
      <c r="I73" s="48" t="s">
        <v>76</v>
      </c>
      <c r="J73" s="48" t="s">
        <v>76</v>
      </c>
      <c r="K73" s="48" t="s">
        <v>76</v>
      </c>
      <c r="L73" s="48" t="s">
        <v>76</v>
      </c>
      <c r="M73" s="48" t="s">
        <v>76</v>
      </c>
      <c r="N73" s="48" t="s">
        <v>76</v>
      </c>
    </row>
    <row r="74" spans="1:14">
      <c r="A74" s="278"/>
      <c r="B74" s="251" t="s">
        <v>313</v>
      </c>
      <c r="C74" s="829" t="s">
        <v>76</v>
      </c>
      <c r="D74" s="829"/>
      <c r="E74" s="829"/>
      <c r="F74" s="829"/>
      <c r="G74" s="829"/>
      <c r="H74" s="829"/>
      <c r="I74" s="829"/>
      <c r="J74" s="829"/>
      <c r="K74" s="829"/>
      <c r="L74" s="829"/>
      <c r="M74" s="829"/>
      <c r="N74" s="829"/>
    </row>
    <row r="75" spans="1:14">
      <c r="A75" s="278"/>
      <c r="B75" s="830" t="s">
        <v>85</v>
      </c>
      <c r="C75" s="830"/>
      <c r="D75" s="830"/>
      <c r="E75" s="830"/>
      <c r="F75" s="830"/>
      <c r="G75" s="830"/>
      <c r="H75" s="830"/>
      <c r="I75" s="830"/>
      <c r="J75" s="830"/>
      <c r="K75" s="830"/>
      <c r="L75" s="830"/>
      <c r="M75" s="830"/>
      <c r="N75" s="830"/>
    </row>
    <row r="76" spans="1:14">
      <c r="A76" s="278"/>
      <c r="B76" s="1075" t="s">
        <v>17</v>
      </c>
      <c r="C76" s="1075"/>
      <c r="D76" s="1075"/>
      <c r="E76" s="1075"/>
      <c r="F76" s="1075"/>
      <c r="G76" s="1075"/>
      <c r="H76" s="1075"/>
      <c r="I76" s="1075"/>
      <c r="J76" s="1075"/>
      <c r="K76" s="1075"/>
      <c r="L76" s="1075"/>
      <c r="M76" s="1075"/>
      <c r="N76" s="1075"/>
    </row>
    <row r="77" spans="1:14">
      <c r="A77" s="278"/>
      <c r="B77" s="831" t="s">
        <v>60</v>
      </c>
      <c r="C77" s="831"/>
      <c r="D77" s="831"/>
      <c r="E77" s="831"/>
      <c r="F77" s="831"/>
      <c r="G77" s="831"/>
      <c r="H77" s="831"/>
      <c r="I77" s="831"/>
      <c r="J77" s="831"/>
      <c r="K77" s="831"/>
      <c r="L77" s="831"/>
      <c r="M77" s="831"/>
      <c r="N77" s="831"/>
    </row>
    <row r="78" spans="1:14">
      <c r="A78" s="1"/>
      <c r="B78" s="831" t="s">
        <v>61</v>
      </c>
      <c r="C78" s="831"/>
      <c r="D78" s="831"/>
      <c r="E78" s="831"/>
      <c r="F78" s="831"/>
      <c r="G78" s="831"/>
      <c r="H78" s="831"/>
      <c r="I78" s="831"/>
      <c r="J78" s="831"/>
      <c r="K78" s="831"/>
      <c r="L78" s="831"/>
      <c r="M78" s="831"/>
      <c r="N78" s="831"/>
    </row>
    <row r="79" spans="1:14">
      <c r="A79" s="278"/>
      <c r="B79" s="831" t="s">
        <v>75</v>
      </c>
      <c r="C79" s="831"/>
      <c r="D79" s="831"/>
      <c r="E79" s="831"/>
      <c r="F79" s="831"/>
      <c r="G79" s="831"/>
      <c r="H79" s="831"/>
      <c r="I79" s="831"/>
      <c r="J79" s="831"/>
      <c r="K79" s="831"/>
      <c r="L79" s="831"/>
      <c r="M79" s="831"/>
      <c r="N79" s="831"/>
    </row>
    <row r="80" spans="1:14">
      <c r="A80" s="278"/>
      <c r="B80" s="831" t="s">
        <v>62</v>
      </c>
      <c r="C80" s="831"/>
      <c r="D80" s="831"/>
      <c r="E80" s="831"/>
      <c r="F80" s="831"/>
      <c r="G80" s="831"/>
      <c r="H80" s="831"/>
      <c r="I80" s="831"/>
      <c r="J80" s="831"/>
      <c r="K80" s="831"/>
      <c r="L80" s="831"/>
      <c r="M80" s="831"/>
      <c r="N80" s="831"/>
    </row>
    <row r="81" spans="1:14">
      <c r="A81" s="278"/>
      <c r="B81" s="30"/>
      <c r="C81" s="30"/>
      <c r="D81" s="30"/>
      <c r="E81" s="30"/>
      <c r="F81" s="30"/>
      <c r="G81" s="8"/>
      <c r="H81" s="8"/>
      <c r="I81" s="8"/>
      <c r="J81" s="8"/>
      <c r="K81" s="8"/>
      <c r="L81" s="8"/>
      <c r="M81" s="8"/>
      <c r="N81" s="8"/>
    </row>
    <row r="82" spans="1:14" ht="14.4" customHeight="1">
      <c r="A82" s="269">
        <v>13</v>
      </c>
      <c r="B82" s="251" t="s">
        <v>313</v>
      </c>
      <c r="C82" s="829" t="s">
        <v>76</v>
      </c>
      <c r="D82" s="829"/>
      <c r="E82" s="829"/>
      <c r="F82" s="829"/>
      <c r="G82" s="829"/>
      <c r="H82" s="829"/>
      <c r="I82" s="829"/>
      <c r="J82" s="829"/>
      <c r="K82" s="829"/>
      <c r="L82" s="829"/>
      <c r="M82" s="829"/>
      <c r="N82" s="829"/>
    </row>
    <row r="83" spans="1:14">
      <c r="A83" s="269"/>
      <c r="C83" s="277"/>
      <c r="D83" s="277"/>
      <c r="E83" s="277"/>
      <c r="F83" s="277"/>
      <c r="G83" s="277"/>
      <c r="H83" s="277"/>
      <c r="I83" s="277"/>
      <c r="J83" s="277"/>
      <c r="K83" s="277"/>
      <c r="L83" s="277"/>
      <c r="M83" s="277"/>
      <c r="N83" s="277"/>
    </row>
    <row r="84" spans="1:14" ht="79.2">
      <c r="A84" s="278"/>
      <c r="B84" s="255" t="s">
        <v>64</v>
      </c>
      <c r="C84" s="257" t="s">
        <v>65</v>
      </c>
      <c r="D84" s="257" t="s">
        <v>66</v>
      </c>
      <c r="E84" s="257" t="s">
        <v>586</v>
      </c>
      <c r="F84" s="257" t="s">
        <v>67</v>
      </c>
      <c r="G84" s="257" t="s">
        <v>81</v>
      </c>
      <c r="H84" s="8"/>
      <c r="I84" s="8"/>
      <c r="J84" s="8"/>
      <c r="K84" s="8"/>
      <c r="L84" s="8"/>
      <c r="M84" s="8"/>
      <c r="N84" s="8"/>
    </row>
    <row r="85" spans="1:14">
      <c r="A85" s="278"/>
      <c r="B85" s="773" t="s">
        <v>68</v>
      </c>
      <c r="C85" s="2" t="s">
        <v>587</v>
      </c>
      <c r="D85" s="39">
        <v>7.58</v>
      </c>
      <c r="E85" s="31">
        <v>2.31</v>
      </c>
      <c r="F85" s="31" t="s">
        <v>76</v>
      </c>
      <c r="G85" s="31" t="s">
        <v>76</v>
      </c>
      <c r="H85" s="32"/>
      <c r="I85" s="32"/>
      <c r="J85" s="32"/>
      <c r="K85" s="32"/>
      <c r="L85" s="32"/>
      <c r="M85" s="32"/>
      <c r="N85" s="32"/>
    </row>
    <row r="86" spans="1:14">
      <c r="A86" s="278"/>
      <c r="B86" s="773"/>
      <c r="C86" s="2" t="s">
        <v>69</v>
      </c>
      <c r="D86" s="253"/>
      <c r="E86" s="31"/>
      <c r="F86" s="31"/>
      <c r="G86" s="31"/>
      <c r="H86" s="32"/>
      <c r="I86" s="32"/>
      <c r="J86" s="32"/>
      <c r="K86" s="32"/>
      <c r="L86" s="32"/>
      <c r="M86" s="32"/>
      <c r="N86" s="32"/>
    </row>
    <row r="87" spans="1:14">
      <c r="A87" s="278"/>
      <c r="B87" s="773"/>
      <c r="C87" s="29" t="s">
        <v>588</v>
      </c>
      <c r="D87" s="253">
        <v>7.58</v>
      </c>
      <c r="E87" s="31">
        <v>13.05</v>
      </c>
      <c r="F87" s="31" t="s">
        <v>76</v>
      </c>
      <c r="G87" s="31" t="s">
        <v>76</v>
      </c>
      <c r="H87" s="32"/>
      <c r="I87" s="32"/>
      <c r="J87" s="32"/>
      <c r="K87" s="32"/>
      <c r="L87" s="32"/>
      <c r="M87" s="32"/>
      <c r="N87" s="32"/>
    </row>
    <row r="88" spans="1:14">
      <c r="A88" s="278"/>
      <c r="B88" s="773"/>
      <c r="C88" s="29" t="s">
        <v>589</v>
      </c>
      <c r="D88" s="253">
        <v>7.58</v>
      </c>
      <c r="E88" s="31">
        <v>16.68</v>
      </c>
      <c r="F88" s="31" t="s">
        <v>76</v>
      </c>
      <c r="G88" s="31" t="s">
        <v>76</v>
      </c>
      <c r="H88" s="32"/>
      <c r="I88" s="32"/>
      <c r="J88" s="32"/>
      <c r="K88" s="32"/>
      <c r="L88" s="32"/>
      <c r="M88" s="32"/>
      <c r="N88" s="32"/>
    </row>
    <row r="89" spans="1:14">
      <c r="A89" s="278"/>
      <c r="B89" s="773"/>
      <c r="C89" s="29" t="s">
        <v>590</v>
      </c>
      <c r="D89" s="253">
        <v>1.64</v>
      </c>
      <c r="E89" s="31">
        <v>2.41</v>
      </c>
      <c r="F89" s="31" t="s">
        <v>76</v>
      </c>
      <c r="G89" s="31" t="s">
        <v>76</v>
      </c>
      <c r="H89" s="32"/>
      <c r="I89" s="32"/>
      <c r="J89" s="32"/>
      <c r="K89" s="32"/>
      <c r="L89" s="32"/>
      <c r="M89" s="32"/>
      <c r="N89" s="32"/>
    </row>
    <row r="90" spans="1:14">
      <c r="A90" s="278"/>
      <c r="B90" s="773"/>
      <c r="C90" s="2" t="s">
        <v>70</v>
      </c>
      <c r="D90" s="167">
        <f>(D87+D88+D89)/3</f>
        <v>5.6</v>
      </c>
      <c r="E90" s="167">
        <f>(E87+E88+E89)/3</f>
        <v>10.713333333333333</v>
      </c>
      <c r="F90" s="31" t="s">
        <v>76</v>
      </c>
      <c r="G90" s="31" t="s">
        <v>76</v>
      </c>
      <c r="H90" s="32"/>
      <c r="I90" s="32"/>
      <c r="J90" s="32"/>
      <c r="K90" s="32"/>
      <c r="L90" s="32"/>
      <c r="M90" s="32"/>
      <c r="N90" s="32"/>
    </row>
    <row r="91" spans="1:14">
      <c r="A91" s="278"/>
      <c r="B91" s="773" t="s">
        <v>71</v>
      </c>
      <c r="C91" s="2" t="s">
        <v>591</v>
      </c>
      <c r="D91" s="39">
        <v>6.86</v>
      </c>
      <c r="E91" s="31">
        <v>28.28</v>
      </c>
      <c r="F91" s="31" t="s">
        <v>76</v>
      </c>
      <c r="G91" s="31" t="s">
        <v>76</v>
      </c>
      <c r="H91" s="32"/>
      <c r="I91" s="32"/>
      <c r="J91" s="32"/>
      <c r="K91" s="32"/>
      <c r="L91" s="32"/>
      <c r="M91" s="32"/>
      <c r="N91" s="32"/>
    </row>
    <row r="92" spans="1:14">
      <c r="A92" s="278"/>
      <c r="B92" s="773"/>
      <c r="C92" s="2" t="s">
        <v>69</v>
      </c>
      <c r="D92" s="39"/>
      <c r="E92" s="31"/>
      <c r="F92" s="31"/>
      <c r="G92" s="31"/>
      <c r="H92" s="32"/>
      <c r="I92" s="32"/>
      <c r="J92" s="32"/>
      <c r="K92" s="32"/>
      <c r="L92" s="32"/>
      <c r="M92" s="32"/>
      <c r="N92" s="32"/>
    </row>
    <row r="93" spans="1:14">
      <c r="A93" s="278"/>
      <c r="B93" s="773"/>
      <c r="C93" s="29" t="s">
        <v>588</v>
      </c>
      <c r="D93" s="39">
        <v>6.86</v>
      </c>
      <c r="E93" s="31">
        <v>29.36</v>
      </c>
      <c r="F93" s="31" t="s">
        <v>76</v>
      </c>
      <c r="G93" s="31" t="s">
        <v>76</v>
      </c>
      <c r="H93" s="32"/>
      <c r="I93" s="32"/>
      <c r="J93" s="32"/>
      <c r="K93" s="32"/>
      <c r="L93" s="32"/>
      <c r="M93" s="32"/>
      <c r="N93" s="32"/>
    </row>
    <row r="94" spans="1:14">
      <c r="A94" s="278"/>
      <c r="B94" s="773"/>
      <c r="C94" s="29" t="s">
        <v>589</v>
      </c>
      <c r="D94" s="41">
        <v>54.98</v>
      </c>
      <c r="E94" s="31">
        <v>92.89</v>
      </c>
      <c r="F94" s="31" t="s">
        <v>76</v>
      </c>
      <c r="G94" s="31" t="s">
        <v>76</v>
      </c>
      <c r="H94" s="32"/>
      <c r="I94" s="32"/>
      <c r="J94" s="32"/>
      <c r="K94" s="32"/>
      <c r="L94" s="32"/>
      <c r="M94" s="32"/>
      <c r="N94" s="32"/>
    </row>
    <row r="95" spans="1:14">
      <c r="A95" s="278"/>
      <c r="B95" s="773"/>
      <c r="C95" s="29" t="s">
        <v>590</v>
      </c>
      <c r="D95" s="39">
        <v>41.1</v>
      </c>
      <c r="E95" s="31">
        <v>45.7</v>
      </c>
      <c r="F95" s="31" t="s">
        <v>76</v>
      </c>
      <c r="G95" s="31" t="s">
        <v>76</v>
      </c>
      <c r="H95" s="32"/>
      <c r="I95" s="32"/>
      <c r="J95" s="32"/>
      <c r="K95" s="32"/>
      <c r="L95" s="32"/>
      <c r="M95" s="32"/>
      <c r="N95" s="32"/>
    </row>
    <row r="96" spans="1:14">
      <c r="A96" s="278"/>
      <c r="B96" s="773"/>
      <c r="C96" s="2" t="s">
        <v>70</v>
      </c>
      <c r="D96" s="167">
        <f>(D93+D94+D95)/3</f>
        <v>34.313333333333333</v>
      </c>
      <c r="E96" s="167">
        <f>(E93+E94+E95)/3</f>
        <v>55.983333333333327</v>
      </c>
      <c r="F96" s="31" t="s">
        <v>76</v>
      </c>
      <c r="G96" s="31" t="s">
        <v>76</v>
      </c>
      <c r="H96" s="32"/>
      <c r="I96" s="32"/>
      <c r="J96" s="32"/>
      <c r="K96" s="32"/>
      <c r="L96" s="32"/>
      <c r="M96" s="32"/>
      <c r="N96" s="32"/>
    </row>
    <row r="97" spans="1:14">
      <c r="A97" s="278"/>
      <c r="B97" s="773" t="s">
        <v>72</v>
      </c>
      <c r="C97" s="10" t="s">
        <v>592</v>
      </c>
      <c r="D97" s="51">
        <v>0.19159999999999999</v>
      </c>
      <c r="E97" s="31">
        <v>5.91</v>
      </c>
      <c r="F97" s="31" t="s">
        <v>76</v>
      </c>
      <c r="G97" s="31" t="s">
        <v>76</v>
      </c>
      <c r="H97" s="32"/>
      <c r="I97" s="32"/>
      <c r="J97" s="302"/>
      <c r="K97" s="32"/>
      <c r="L97" s="32"/>
      <c r="M97" s="32"/>
      <c r="N97" s="32"/>
    </row>
    <row r="98" spans="1:14">
      <c r="A98" s="278"/>
      <c r="B98" s="773"/>
      <c r="C98" s="2" t="s">
        <v>69</v>
      </c>
      <c r="D98" s="39"/>
      <c r="E98" s="31"/>
      <c r="F98" s="31"/>
      <c r="G98" s="31"/>
      <c r="H98" s="32"/>
      <c r="I98" s="32"/>
      <c r="J98" s="32"/>
      <c r="K98" s="32"/>
      <c r="L98" s="32"/>
      <c r="M98" s="32"/>
      <c r="N98" s="32"/>
    </row>
    <row r="99" spans="1:14">
      <c r="A99" s="278"/>
      <c r="B99" s="773"/>
      <c r="C99" s="29" t="s">
        <v>588</v>
      </c>
      <c r="D99" s="51">
        <v>7.2999999999999995E-2</v>
      </c>
      <c r="E99" s="141">
        <v>8.3400000000000002E-2</v>
      </c>
      <c r="F99" s="31" t="s">
        <v>76</v>
      </c>
      <c r="G99" s="31" t="s">
        <v>76</v>
      </c>
      <c r="H99" s="32"/>
      <c r="I99" s="32"/>
      <c r="J99" s="32"/>
      <c r="K99" s="32"/>
      <c r="L99" s="32"/>
      <c r="M99" s="32"/>
      <c r="N99" s="32"/>
    </row>
    <row r="100" spans="1:14">
      <c r="A100" s="278"/>
      <c r="B100" s="773"/>
      <c r="C100" s="29" t="s">
        <v>589</v>
      </c>
      <c r="D100" s="168">
        <v>0.1343</v>
      </c>
      <c r="E100" s="141">
        <v>0.16450000000000001</v>
      </c>
      <c r="F100" s="31" t="s">
        <v>76</v>
      </c>
      <c r="G100" s="31" t="s">
        <v>76</v>
      </c>
      <c r="H100" s="32"/>
      <c r="I100" s="32"/>
      <c r="J100" s="32"/>
      <c r="K100" s="32"/>
      <c r="L100" s="32"/>
      <c r="M100" s="32"/>
      <c r="N100" s="32"/>
    </row>
    <row r="101" spans="1:14">
      <c r="A101" s="278"/>
      <c r="B101" s="773"/>
      <c r="C101" s="29" t="s">
        <v>590</v>
      </c>
      <c r="D101" s="51">
        <v>0.2351</v>
      </c>
      <c r="E101" s="31">
        <v>21.16</v>
      </c>
      <c r="F101" s="31" t="s">
        <v>76</v>
      </c>
      <c r="G101" s="31" t="s">
        <v>76</v>
      </c>
      <c r="H101" s="32"/>
      <c r="I101" s="32"/>
      <c r="J101" s="32"/>
      <c r="K101" s="32"/>
      <c r="L101" s="32"/>
      <c r="M101" s="32"/>
      <c r="N101"/>
    </row>
    <row r="102" spans="1:14">
      <c r="A102" s="278"/>
      <c r="B102" s="773"/>
      <c r="C102" s="2" t="s">
        <v>70</v>
      </c>
      <c r="D102" s="169">
        <f>(D99+D100+D101)/3</f>
        <v>0.14746666666666666</v>
      </c>
      <c r="E102" s="167">
        <f>(E99+E100+E101)/3</f>
        <v>7.1359666666666675</v>
      </c>
      <c r="F102" s="31" t="s">
        <v>76</v>
      </c>
      <c r="G102" s="31" t="s">
        <v>76</v>
      </c>
      <c r="H102" s="32"/>
      <c r="I102" s="32"/>
      <c r="J102" s="32"/>
      <c r="K102" s="35"/>
      <c r="L102" s="32"/>
      <c r="M102" s="32"/>
      <c r="N102" s="32"/>
    </row>
    <row r="103" spans="1:14">
      <c r="A103" s="278"/>
      <c r="B103" s="261" t="s">
        <v>73</v>
      </c>
      <c r="C103" s="2" t="s">
        <v>593</v>
      </c>
      <c r="D103" s="39">
        <v>28.86</v>
      </c>
      <c r="E103" s="31">
        <v>35.78</v>
      </c>
      <c r="F103" s="31" t="s">
        <v>76</v>
      </c>
      <c r="G103" s="31" t="s">
        <v>76</v>
      </c>
      <c r="H103" s="32"/>
      <c r="I103" s="32"/>
      <c r="J103" s="32"/>
      <c r="K103" s="32"/>
      <c r="L103" s="32"/>
      <c r="M103" s="32"/>
      <c r="N103" s="32"/>
    </row>
    <row r="104" spans="1:14">
      <c r="A104" s="278"/>
      <c r="B104" s="274"/>
      <c r="C104" s="2" t="s">
        <v>69</v>
      </c>
      <c r="D104" s="39"/>
      <c r="E104" s="31"/>
      <c r="F104" s="31"/>
      <c r="G104" s="31"/>
      <c r="H104" s="32"/>
      <c r="I104" s="32"/>
      <c r="J104" s="32"/>
      <c r="K104" s="32"/>
      <c r="L104" s="32"/>
      <c r="M104" s="32"/>
      <c r="N104" s="32"/>
    </row>
    <row r="105" spans="1:14">
      <c r="A105" s="278"/>
      <c r="B105" s="274"/>
      <c r="C105" s="29" t="s">
        <v>588</v>
      </c>
      <c r="D105" s="39">
        <v>86.44</v>
      </c>
      <c r="E105" s="31">
        <v>92.62</v>
      </c>
      <c r="F105" s="31" t="s">
        <v>76</v>
      </c>
      <c r="G105" s="31" t="s">
        <v>76</v>
      </c>
      <c r="H105" s="32"/>
      <c r="I105" s="32"/>
      <c r="J105" s="32"/>
      <c r="K105" s="32"/>
      <c r="L105" s="32"/>
      <c r="M105" s="32"/>
      <c r="N105" s="32"/>
    </row>
    <row r="106" spans="1:14">
      <c r="A106" s="278"/>
      <c r="B106" s="274"/>
      <c r="C106" s="29" t="s">
        <v>589</v>
      </c>
      <c r="D106" s="39">
        <v>90.54</v>
      </c>
      <c r="E106" s="31">
        <v>108.21</v>
      </c>
      <c r="F106" s="31" t="s">
        <v>76</v>
      </c>
      <c r="G106" s="31" t="s">
        <v>76</v>
      </c>
      <c r="H106" s="32"/>
      <c r="I106" s="32"/>
      <c r="J106" s="32"/>
      <c r="K106" s="32"/>
      <c r="L106" s="32"/>
      <c r="M106" s="32"/>
      <c r="N106" s="32"/>
    </row>
    <row r="107" spans="1:14">
      <c r="A107" s="278"/>
      <c r="B107" s="274"/>
      <c r="C107" s="29" t="s">
        <v>590</v>
      </c>
      <c r="D107" s="39">
        <v>6.96</v>
      </c>
      <c r="E107" s="31">
        <v>8.8000000000000007</v>
      </c>
      <c r="F107" s="31" t="s">
        <v>76</v>
      </c>
      <c r="G107" s="31" t="s">
        <v>76</v>
      </c>
      <c r="H107" s="32"/>
      <c r="I107" s="32"/>
      <c r="J107" s="32"/>
      <c r="K107" s="32"/>
      <c r="L107" s="32"/>
      <c r="M107" s="32"/>
      <c r="N107" s="32"/>
    </row>
    <row r="108" spans="1:14">
      <c r="A108" s="278"/>
      <c r="B108" s="274"/>
      <c r="C108" s="2" t="s">
        <v>70</v>
      </c>
      <c r="D108" s="167">
        <f>(D105+D106+D107)/3</f>
        <v>61.31333333333334</v>
      </c>
      <c r="E108" s="167">
        <f>(E105+E106+E107)/3</f>
        <v>69.876666666666665</v>
      </c>
      <c r="F108" s="31" t="s">
        <v>76</v>
      </c>
      <c r="G108" s="31" t="s">
        <v>76</v>
      </c>
      <c r="H108" s="32"/>
      <c r="I108" s="32"/>
      <c r="J108" s="32"/>
      <c r="K108" s="32"/>
      <c r="L108" s="32"/>
      <c r="M108" s="32"/>
      <c r="N108" s="32"/>
    </row>
    <row r="109" spans="1:14" ht="14.4" customHeight="1">
      <c r="A109" s="278"/>
      <c r="B109" s="780" t="s">
        <v>594</v>
      </c>
      <c r="C109" s="781"/>
      <c r="D109" s="781"/>
      <c r="E109" s="781"/>
      <c r="F109" s="781"/>
      <c r="G109" s="782"/>
      <c r="H109" s="32"/>
      <c r="I109" s="32"/>
      <c r="J109" s="32"/>
      <c r="K109" s="32"/>
      <c r="L109" s="32"/>
      <c r="M109" s="32"/>
      <c r="N109" s="32"/>
    </row>
    <row r="110" spans="1:14" ht="14.4" customHeight="1">
      <c r="A110" s="278"/>
      <c r="B110" s="999" t="s">
        <v>78</v>
      </c>
      <c r="C110" s="911"/>
      <c r="D110" s="911"/>
      <c r="E110" s="911"/>
      <c r="F110" s="911"/>
      <c r="G110" s="1000"/>
      <c r="H110" s="32"/>
      <c r="I110" s="32"/>
      <c r="J110" s="32"/>
      <c r="K110" s="32"/>
      <c r="L110" s="32"/>
      <c r="M110" s="32"/>
      <c r="N110" s="32"/>
    </row>
    <row r="111" spans="1:14">
      <c r="A111" s="278"/>
      <c r="B111" s="768"/>
      <c r="C111" s="769"/>
      <c r="D111" s="769"/>
      <c r="E111" s="769"/>
      <c r="F111" s="769"/>
      <c r="G111" s="770"/>
      <c r="H111" s="32"/>
      <c r="I111" s="32"/>
      <c r="J111" s="32"/>
      <c r="K111" s="32"/>
      <c r="L111" s="32"/>
      <c r="M111" s="32"/>
      <c r="N111" s="32"/>
    </row>
    <row r="112" spans="1:14">
      <c r="C112" s="786"/>
      <c r="D112" s="786"/>
      <c r="E112" s="786"/>
      <c r="F112" s="786"/>
      <c r="G112" s="786"/>
      <c r="H112" s="32"/>
      <c r="I112" s="32"/>
    </row>
    <row r="113" spans="1:8">
      <c r="A113" s="269">
        <v>14</v>
      </c>
      <c r="B113" s="36" t="s">
        <v>74</v>
      </c>
      <c r="C113" s="787" t="s">
        <v>898</v>
      </c>
      <c r="D113" s="788"/>
      <c r="E113" s="788"/>
      <c r="F113" s="788"/>
      <c r="G113" s="789"/>
    </row>
    <row r="114" spans="1:8">
      <c r="A114" s="260"/>
      <c r="C114" s="42"/>
      <c r="D114" s="42"/>
      <c r="E114" s="42"/>
      <c r="F114" s="42"/>
      <c r="G114" s="42"/>
    </row>
    <row r="115" spans="1:8">
      <c r="B115" s="775" t="s">
        <v>595</v>
      </c>
      <c r="C115" s="776"/>
      <c r="D115" s="776"/>
      <c r="E115" s="776"/>
      <c r="F115" s="776"/>
      <c r="G115" s="776"/>
      <c r="H115" s="776"/>
    </row>
    <row r="116" spans="1:8">
      <c r="C116" s="933" t="s">
        <v>818</v>
      </c>
      <c r="D116" s="933"/>
      <c r="E116" s="933"/>
      <c r="F116" s="933"/>
      <c r="G116" s="933"/>
      <c r="H116" s="933"/>
    </row>
  </sheetData>
  <sheetProtection formatCells="0" formatColumns="0" formatRows="0" insertColumns="0" insertRows="0" insertHyperlinks="0" deleteColumns="0" deleteRows="0" sort="0" autoFilter="0" pivotTables="0"/>
  <mergeCells count="59">
    <mergeCell ref="C116:H116"/>
    <mergeCell ref="C21:E21"/>
    <mergeCell ref="A1:B1"/>
    <mergeCell ref="C5:E5"/>
    <mergeCell ref="B6:D6"/>
    <mergeCell ref="B9:D9"/>
    <mergeCell ref="C11:E11"/>
    <mergeCell ref="B12:D12"/>
    <mergeCell ref="B15:C15"/>
    <mergeCell ref="B17:E17"/>
    <mergeCell ref="C18:E18"/>
    <mergeCell ref="C19:E19"/>
    <mergeCell ref="C20:E20"/>
    <mergeCell ref="B46:E46"/>
    <mergeCell ref="C22:E22"/>
    <mergeCell ref="B23:E23"/>
    <mergeCell ref="B26:E26"/>
    <mergeCell ref="B27:E27"/>
    <mergeCell ref="B33:E33"/>
    <mergeCell ref="B35:E35"/>
    <mergeCell ref="B39:C39"/>
    <mergeCell ref="B42:E42"/>
    <mergeCell ref="C43:E43"/>
    <mergeCell ref="C44:E44"/>
    <mergeCell ref="C45:E45"/>
    <mergeCell ref="B48:E48"/>
    <mergeCell ref="B53:E53"/>
    <mergeCell ref="B55:E55"/>
    <mergeCell ref="B56:B58"/>
    <mergeCell ref="C56:E56"/>
    <mergeCell ref="C57:E57"/>
    <mergeCell ref="C59:E59"/>
    <mergeCell ref="C60:E60"/>
    <mergeCell ref="B61:E61"/>
    <mergeCell ref="C64:E64"/>
    <mergeCell ref="B70:B71"/>
    <mergeCell ref="C70:C71"/>
    <mergeCell ref="D70:D71"/>
    <mergeCell ref="E70:E71"/>
    <mergeCell ref="B91:B96"/>
    <mergeCell ref="F70:H70"/>
    <mergeCell ref="I70:K70"/>
    <mergeCell ref="L70:N70"/>
    <mergeCell ref="B75:N75"/>
    <mergeCell ref="B76:N76"/>
    <mergeCell ref="B77:N77"/>
    <mergeCell ref="B78:N78"/>
    <mergeCell ref="B79:N79"/>
    <mergeCell ref="B80:N80"/>
    <mergeCell ref="B85:B90"/>
    <mergeCell ref="C82:N82"/>
    <mergeCell ref="C74:N74"/>
    <mergeCell ref="B115:H115"/>
    <mergeCell ref="B97:B102"/>
    <mergeCell ref="B109:G109"/>
    <mergeCell ref="B110:G110"/>
    <mergeCell ref="B111:G111"/>
    <mergeCell ref="C112:G112"/>
    <mergeCell ref="C113:G113"/>
  </mergeCells>
  <pageMargins left="0.7" right="0.7" top="0.75" bottom="0.75" header="0.3" footer="0.3"/>
  <pageSetup paperSize="8" scale="71" orientation="landscape" horizontalDpi="200" verticalDpi="200" r:id="rId1"/>
  <rowBreaks count="1" manualBreakCount="1">
    <brk id="55" max="1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view="pageBreakPreview" topLeftCell="A99" zoomScaleNormal="100" zoomScaleSheetLayoutView="100" workbookViewId="0">
      <selection activeCell="C53" sqref="C53:E53"/>
    </sheetView>
  </sheetViews>
  <sheetFormatPr defaultColWidth="8.88671875" defaultRowHeight="13.2"/>
  <cols>
    <col min="1" max="1" width="8.88671875" style="5"/>
    <col min="2" max="2" width="35" style="5" customWidth="1"/>
    <col min="3" max="3" width="47.109375" style="5" customWidth="1"/>
    <col min="4" max="4" width="48.33203125" style="5" customWidth="1"/>
    <col min="5" max="5" width="15" style="5" customWidth="1"/>
    <col min="6" max="6" width="11.33203125" style="5" customWidth="1"/>
    <col min="7" max="7" width="12.6640625" style="5" customWidth="1"/>
    <col min="8" max="8" width="9.44140625" style="5" bestFit="1" customWidth="1"/>
    <col min="9" max="16384" width="8.88671875" style="5"/>
  </cols>
  <sheetData>
    <row r="1" spans="1:7">
      <c r="A1" s="804" t="s">
        <v>0</v>
      </c>
      <c r="B1" s="804"/>
      <c r="D1" s="1"/>
    </row>
    <row r="3" spans="1:7">
      <c r="A3" s="221" t="s">
        <v>1</v>
      </c>
      <c r="B3" s="2" t="s">
        <v>2</v>
      </c>
      <c r="C3" s="933" t="s">
        <v>547</v>
      </c>
      <c r="D3" s="933"/>
      <c r="E3" s="933"/>
    </row>
    <row r="4" spans="1:7">
      <c r="D4" s="222"/>
    </row>
    <row r="5" spans="1:7">
      <c r="A5" s="19">
        <v>1</v>
      </c>
      <c r="B5" s="2" t="s">
        <v>3</v>
      </c>
      <c r="C5" s="807" t="s">
        <v>548</v>
      </c>
      <c r="D5" s="807"/>
      <c r="E5" s="807"/>
    </row>
    <row r="6" spans="1:7">
      <c r="A6" s="213"/>
      <c r="B6" s="810" t="s">
        <v>5</v>
      </c>
      <c r="C6" s="810"/>
      <c r="D6" s="810"/>
      <c r="E6" s="810"/>
    </row>
    <row r="7" spans="1:7">
      <c r="A7" s="213"/>
      <c r="B7" s="6"/>
      <c r="D7" s="222"/>
    </row>
    <row r="8" spans="1:7">
      <c r="A8" s="213">
        <v>2</v>
      </c>
      <c r="B8" s="4" t="s">
        <v>6</v>
      </c>
      <c r="C8" s="1030" t="s">
        <v>549</v>
      </c>
      <c r="D8" s="1030"/>
      <c r="E8" s="1030"/>
    </row>
    <row r="9" spans="1:7">
      <c r="A9" s="213"/>
      <c r="B9" s="810" t="s">
        <v>5</v>
      </c>
      <c r="C9" s="810"/>
      <c r="D9" s="810"/>
      <c r="E9" s="810"/>
    </row>
    <row r="10" spans="1:7">
      <c r="A10" s="213"/>
      <c r="B10" s="6"/>
      <c r="D10" s="222"/>
    </row>
    <row r="11" spans="1:7" ht="26.4">
      <c r="A11" s="213">
        <v>3</v>
      </c>
      <c r="B11" s="4" t="s">
        <v>7</v>
      </c>
      <c r="C11" s="787" t="s">
        <v>332</v>
      </c>
      <c r="D11" s="788"/>
      <c r="E11" s="789"/>
    </row>
    <row r="12" spans="1:7">
      <c r="A12" s="213"/>
      <c r="B12" s="810" t="s">
        <v>5</v>
      </c>
      <c r="C12" s="810"/>
      <c r="D12" s="810"/>
      <c r="E12" s="810"/>
    </row>
    <row r="13" spans="1:7">
      <c r="A13" s="213"/>
      <c r="B13" s="6"/>
      <c r="D13" s="222"/>
    </row>
    <row r="14" spans="1:7">
      <c r="A14" s="213">
        <v>4</v>
      </c>
      <c r="B14" s="2" t="s">
        <v>9</v>
      </c>
      <c r="C14" s="762" t="s">
        <v>550</v>
      </c>
      <c r="D14" s="762"/>
      <c r="E14" s="762"/>
    </row>
    <row r="15" spans="1:7">
      <c r="A15" s="213"/>
      <c r="B15" s="810" t="s">
        <v>10</v>
      </c>
      <c r="C15" s="810"/>
      <c r="D15" s="810"/>
      <c r="E15" s="810"/>
    </row>
    <row r="16" spans="1:7">
      <c r="A16" s="213"/>
      <c r="D16" s="222"/>
      <c r="G16" s="5" t="s">
        <v>119</v>
      </c>
    </row>
    <row r="17" spans="1:14">
      <c r="A17" s="213">
        <v>5</v>
      </c>
      <c r="B17" s="767" t="s">
        <v>308</v>
      </c>
      <c r="C17" s="800"/>
      <c r="D17" s="800"/>
      <c r="E17" s="800"/>
      <c r="F17" s="6"/>
      <c r="G17" s="6"/>
      <c r="H17" s="6"/>
      <c r="I17" s="6"/>
      <c r="J17" s="8"/>
      <c r="K17" s="8"/>
      <c r="L17" s="8"/>
      <c r="M17" s="8"/>
      <c r="N17" s="8"/>
    </row>
    <row r="18" spans="1:14">
      <c r="A18" s="213"/>
      <c r="B18" s="207" t="s">
        <v>12</v>
      </c>
      <c r="C18" s="835" t="s">
        <v>113</v>
      </c>
      <c r="D18" s="835"/>
      <c r="E18" s="835"/>
      <c r="F18" s="220"/>
      <c r="G18" s="8"/>
      <c r="H18" s="8"/>
      <c r="I18" s="8"/>
      <c r="J18" s="8"/>
      <c r="K18" s="8"/>
      <c r="L18" s="8"/>
      <c r="M18" s="8"/>
      <c r="N18" s="8"/>
    </row>
    <row r="19" spans="1:14" ht="39.6">
      <c r="A19" s="213"/>
      <c r="B19" s="207" t="s">
        <v>551</v>
      </c>
      <c r="C19" s="835" t="s">
        <v>113</v>
      </c>
      <c r="D19" s="835"/>
      <c r="E19" s="835"/>
      <c r="F19" s="220"/>
      <c r="G19" s="8"/>
      <c r="I19" s="8"/>
      <c r="J19" s="8"/>
      <c r="K19" s="8"/>
      <c r="L19" s="8"/>
      <c r="M19" s="8"/>
      <c r="N19" s="8"/>
    </row>
    <row r="20" spans="1:14">
      <c r="A20" s="213"/>
      <c r="B20" s="207" t="s">
        <v>116</v>
      </c>
      <c r="C20" s="835" t="s">
        <v>113</v>
      </c>
      <c r="D20" s="835"/>
      <c r="E20" s="835"/>
      <c r="F20" s="220"/>
      <c r="G20" s="8"/>
      <c r="H20" s="8"/>
      <c r="I20" s="8"/>
      <c r="J20" s="8"/>
      <c r="K20" s="8"/>
      <c r="L20" s="8"/>
      <c r="M20" s="8"/>
      <c r="N20" s="8"/>
    </row>
    <row r="21" spans="1:14">
      <c r="A21" s="213"/>
      <c r="B21" s="9" t="s">
        <v>15</v>
      </c>
      <c r="C21" s="834" t="s">
        <v>459</v>
      </c>
      <c r="D21" s="834"/>
      <c r="E21" s="834"/>
      <c r="F21" s="220"/>
      <c r="G21" s="8"/>
      <c r="H21" s="8"/>
      <c r="I21" s="8"/>
      <c r="J21" s="8"/>
      <c r="K21" s="8"/>
      <c r="L21" s="8"/>
      <c r="M21" s="8"/>
      <c r="N21" s="8"/>
    </row>
    <row r="22" spans="1:14">
      <c r="A22" s="213"/>
      <c r="B22" s="201" t="s">
        <v>16</v>
      </c>
      <c r="C22" s="762" t="s">
        <v>460</v>
      </c>
      <c r="D22" s="762"/>
      <c r="E22" s="762"/>
      <c r="F22" s="220"/>
      <c r="G22" s="8"/>
      <c r="H22" s="8"/>
      <c r="I22" s="8"/>
      <c r="J22" s="8"/>
      <c r="K22" s="8"/>
      <c r="L22" s="8"/>
      <c r="M22" s="8"/>
      <c r="N22" s="8"/>
    </row>
    <row r="23" spans="1:14">
      <c r="A23" s="213"/>
      <c r="C23" s="8"/>
      <c r="D23" s="8"/>
      <c r="E23" s="8"/>
      <c r="F23" s="220"/>
      <c r="G23" s="8"/>
      <c r="H23" s="8"/>
      <c r="I23" s="8"/>
      <c r="J23" s="8"/>
      <c r="K23" s="8"/>
      <c r="L23" s="8"/>
      <c r="M23" s="8"/>
      <c r="N23" s="8"/>
    </row>
    <row r="24" spans="1:14">
      <c r="A24" s="213"/>
      <c r="B24" s="220"/>
      <c r="C24" s="220"/>
      <c r="D24" s="220"/>
      <c r="E24" s="220"/>
      <c r="F24" s="220"/>
      <c r="G24" s="8"/>
      <c r="H24" s="8"/>
      <c r="I24" s="8"/>
      <c r="J24" s="8"/>
      <c r="K24" s="8"/>
      <c r="L24" s="8"/>
      <c r="M24" s="8"/>
      <c r="N24" s="8"/>
    </row>
    <row r="25" spans="1:14">
      <c r="A25" s="213">
        <v>6</v>
      </c>
      <c r="B25" s="767" t="s">
        <v>312</v>
      </c>
      <c r="C25" s="767"/>
      <c r="D25" s="767"/>
      <c r="E25" s="767"/>
      <c r="F25" s="6"/>
      <c r="G25" s="6" t="s">
        <v>119</v>
      </c>
      <c r="H25" s="8"/>
      <c r="I25" s="6"/>
      <c r="J25" s="6"/>
    </row>
    <row r="26" spans="1:14">
      <c r="A26" s="213"/>
      <c r="B26" s="812" t="s">
        <v>19</v>
      </c>
      <c r="C26" s="813"/>
      <c r="D26" s="813"/>
      <c r="E26" s="842"/>
      <c r="F26" s="220"/>
    </row>
    <row r="27" spans="1:14">
      <c r="A27" s="213"/>
      <c r="B27" s="201" t="s">
        <v>20</v>
      </c>
      <c r="C27" s="206" t="s">
        <v>90</v>
      </c>
      <c r="D27" s="206" t="s">
        <v>98</v>
      </c>
      <c r="E27" s="206" t="s">
        <v>22</v>
      </c>
      <c r="F27" s="220"/>
    </row>
    <row r="28" spans="1:14">
      <c r="A28" s="213"/>
      <c r="B28" s="203" t="s">
        <v>441</v>
      </c>
      <c r="C28" s="246">
        <v>2470.1799999999998</v>
      </c>
      <c r="D28" s="967" t="s">
        <v>459</v>
      </c>
      <c r="E28" s="967" t="s">
        <v>460</v>
      </c>
      <c r="F28" s="220"/>
    </row>
    <row r="29" spans="1:14">
      <c r="A29" s="213"/>
      <c r="B29" s="203" t="s">
        <v>24</v>
      </c>
      <c r="C29" s="246">
        <v>100.22</v>
      </c>
      <c r="D29" s="968"/>
      <c r="E29" s="968"/>
      <c r="F29" s="220"/>
    </row>
    <row r="30" spans="1:14">
      <c r="A30" s="213"/>
      <c r="B30" s="203" t="s">
        <v>25</v>
      </c>
      <c r="C30" s="246">
        <v>272</v>
      </c>
      <c r="D30" s="968"/>
      <c r="E30" s="968"/>
      <c r="F30" s="220"/>
    </row>
    <row r="31" spans="1:14">
      <c r="A31" s="213"/>
      <c r="B31" s="203" t="s">
        <v>26</v>
      </c>
      <c r="C31" s="246">
        <v>601.47</v>
      </c>
      <c r="D31" s="969"/>
      <c r="E31" s="969"/>
      <c r="F31" s="220"/>
    </row>
    <row r="32" spans="1:14">
      <c r="A32" s="213"/>
      <c r="B32" s="8"/>
      <c r="C32" s="220"/>
      <c r="D32" s="220"/>
      <c r="E32" s="220"/>
      <c r="F32" s="220"/>
    </row>
    <row r="33" spans="1:10">
      <c r="A33" s="213">
        <v>7</v>
      </c>
      <c r="B33" s="767" t="s">
        <v>27</v>
      </c>
      <c r="C33" s="767"/>
      <c r="D33" s="767"/>
      <c r="E33" s="767"/>
      <c r="F33" s="6"/>
      <c r="G33" s="6"/>
      <c r="H33" s="6"/>
      <c r="I33" s="6"/>
      <c r="J33" s="6"/>
    </row>
    <row r="34" spans="1:10">
      <c r="A34" s="213"/>
      <c r="B34" s="201" t="s">
        <v>28</v>
      </c>
      <c r="C34" s="946" t="s">
        <v>29</v>
      </c>
      <c r="D34" s="946"/>
      <c r="E34" s="946"/>
      <c r="F34" s="8"/>
    </row>
    <row r="35" spans="1:10">
      <c r="A35" s="213"/>
      <c r="B35" s="201" t="s">
        <v>30</v>
      </c>
      <c r="C35" s="834" t="s">
        <v>459</v>
      </c>
      <c r="D35" s="834"/>
      <c r="E35" s="834"/>
      <c r="F35" s="8"/>
    </row>
    <row r="36" spans="1:10">
      <c r="A36" s="213"/>
      <c r="B36" s="201" t="s">
        <v>31</v>
      </c>
      <c r="C36" s="762" t="s">
        <v>460</v>
      </c>
      <c r="D36" s="762"/>
      <c r="E36" s="762"/>
      <c r="F36" s="8"/>
    </row>
    <row r="37" spans="1:10">
      <c r="A37" s="213"/>
      <c r="C37" s="8"/>
      <c r="D37" s="8"/>
      <c r="E37" s="8"/>
      <c r="F37" s="8"/>
    </row>
    <row r="38" spans="1:10">
      <c r="A38" s="213"/>
      <c r="B38" s="220"/>
      <c r="C38" s="8"/>
      <c r="D38" s="8"/>
      <c r="E38" s="8"/>
      <c r="F38" s="8"/>
    </row>
    <row r="39" spans="1:10">
      <c r="A39" s="213">
        <v>8</v>
      </c>
      <c r="B39" s="767" t="s">
        <v>310</v>
      </c>
      <c r="C39" s="767"/>
      <c r="D39" s="767"/>
      <c r="E39" s="767"/>
      <c r="F39" s="6"/>
      <c r="G39" s="6"/>
      <c r="H39" s="6"/>
      <c r="I39" s="6"/>
      <c r="J39" s="6"/>
    </row>
    <row r="40" spans="1:10">
      <c r="A40" s="213"/>
      <c r="B40" s="201" t="s">
        <v>33</v>
      </c>
      <c r="C40" s="825" t="s">
        <v>863</v>
      </c>
      <c r="D40" s="826"/>
      <c r="E40" s="827"/>
      <c r="F40" s="8"/>
    </row>
    <row r="41" spans="1:10" ht="15">
      <c r="A41" s="213"/>
      <c r="B41" s="201" t="s">
        <v>30</v>
      </c>
      <c r="C41" s="834" t="s">
        <v>459</v>
      </c>
      <c r="D41" s="834"/>
      <c r="E41" s="834"/>
      <c r="F41" s="82"/>
      <c r="I41" s="82"/>
    </row>
    <row r="42" spans="1:10">
      <c r="A42" s="213"/>
      <c r="B42" s="201" t="s">
        <v>31</v>
      </c>
      <c r="C42" s="762" t="s">
        <v>460</v>
      </c>
      <c r="D42" s="762"/>
      <c r="E42" s="762"/>
      <c r="F42" s="8"/>
    </row>
    <row r="43" spans="1:10">
      <c r="A43" s="213"/>
      <c r="B43" s="768" t="s">
        <v>300</v>
      </c>
      <c r="C43" s="769"/>
      <c r="D43" s="769"/>
      <c r="E43" s="770"/>
      <c r="F43" s="8"/>
    </row>
    <row r="44" spans="1:10">
      <c r="A44" s="221"/>
      <c r="D44" s="209"/>
      <c r="E44" s="8"/>
    </row>
    <row r="45" spans="1:10">
      <c r="A45" s="11">
        <v>9</v>
      </c>
      <c r="B45" s="766" t="s">
        <v>311</v>
      </c>
      <c r="C45" s="767"/>
      <c r="D45" s="767"/>
      <c r="E45" s="767"/>
      <c r="F45" s="12"/>
      <c r="G45" s="6"/>
      <c r="H45" s="6"/>
      <c r="I45" s="6"/>
    </row>
    <row r="46" spans="1:10" ht="52.8">
      <c r="A46" s="11"/>
      <c r="B46" s="205" t="s">
        <v>36</v>
      </c>
      <c r="C46" s="216" t="s">
        <v>37</v>
      </c>
      <c r="D46" s="214" t="s">
        <v>860</v>
      </c>
      <c r="E46" s="216" t="s">
        <v>92</v>
      </c>
    </row>
    <row r="47" spans="1:10" ht="39.6">
      <c r="A47" s="13"/>
      <c r="B47" s="212" t="s">
        <v>552</v>
      </c>
      <c r="C47" s="212" t="s">
        <v>1294</v>
      </c>
      <c r="D47" s="212" t="s">
        <v>1294</v>
      </c>
      <c r="E47" s="215" t="s">
        <v>553</v>
      </c>
      <c r="G47" s="5" t="s">
        <v>119</v>
      </c>
    </row>
    <row r="48" spans="1:10">
      <c r="A48" s="14"/>
      <c r="B48" s="839"/>
      <c r="C48" s="840"/>
      <c r="D48" s="840"/>
      <c r="E48" s="841"/>
      <c r="F48" s="220"/>
      <c r="G48" s="220"/>
      <c r="H48" s="220"/>
    </row>
    <row r="49" spans="1:14">
      <c r="A49" s="15"/>
      <c r="B49" s="37"/>
      <c r="C49" s="209"/>
      <c r="D49" s="209"/>
      <c r="E49" s="209"/>
      <c r="F49" s="220"/>
      <c r="G49" s="220"/>
      <c r="H49" s="220"/>
      <c r="I49" s="220"/>
    </row>
    <row r="50" spans="1:14">
      <c r="A50" s="11">
        <v>10</v>
      </c>
      <c r="B50" s="766" t="s">
        <v>311</v>
      </c>
      <c r="C50" s="767"/>
      <c r="D50" s="767"/>
      <c r="E50" s="767"/>
      <c r="F50" s="220"/>
      <c r="G50" s="220"/>
      <c r="H50" s="220"/>
    </row>
    <row r="51" spans="1:14">
      <c r="A51" s="13"/>
      <c r="B51" s="929" t="s">
        <v>41</v>
      </c>
      <c r="C51" s="847" t="s">
        <v>1294</v>
      </c>
      <c r="D51" s="848"/>
      <c r="E51" s="849"/>
      <c r="K51" s="1"/>
    </row>
    <row r="52" spans="1:14" ht="40.200000000000003" customHeight="1">
      <c r="A52" s="13"/>
      <c r="B52" s="1026"/>
      <c r="C52" s="850"/>
      <c r="D52" s="851"/>
      <c r="E52" s="852"/>
      <c r="F52" s="5" t="s">
        <v>119</v>
      </c>
      <c r="K52" s="1"/>
    </row>
    <row r="53" spans="1:14" ht="58.2" customHeight="1">
      <c r="A53" s="11"/>
      <c r="B53" s="16" t="s">
        <v>42</v>
      </c>
      <c r="C53" s="854" t="s">
        <v>1294</v>
      </c>
      <c r="D53" s="854"/>
      <c r="E53" s="854"/>
      <c r="G53" s="5" t="s">
        <v>119</v>
      </c>
    </row>
    <row r="54" spans="1:14">
      <c r="A54" s="13"/>
      <c r="B54" s="16" t="s">
        <v>43</v>
      </c>
      <c r="C54" s="1064" t="s">
        <v>554</v>
      </c>
      <c r="D54" s="1065"/>
      <c r="E54" s="1066"/>
      <c r="K54" s="17"/>
    </row>
    <row r="55" spans="1:14" s="38" customFormat="1">
      <c r="A55" s="18" t="s">
        <v>45</v>
      </c>
      <c r="B55" s="858" t="s">
        <v>46</v>
      </c>
      <c r="C55" s="858"/>
      <c r="D55" s="858"/>
      <c r="E55" s="858"/>
    </row>
    <row r="56" spans="1:14">
      <c r="A56" s="23"/>
      <c r="B56" s="24"/>
      <c r="C56" s="25"/>
      <c r="D56" s="25"/>
      <c r="E56" s="25"/>
      <c r="F56" s="25"/>
    </row>
    <row r="57" spans="1:14">
      <c r="A57" s="213">
        <v>11</v>
      </c>
      <c r="B57" s="2" t="s">
        <v>47</v>
      </c>
      <c r="C57" s="799" t="s">
        <v>282</v>
      </c>
      <c r="D57" s="799"/>
      <c r="E57" s="799"/>
      <c r="F57" s="6"/>
      <c r="G57" s="6"/>
      <c r="H57" s="26"/>
      <c r="I57" s="6"/>
      <c r="J57" s="6"/>
    </row>
    <row r="58" spans="1:14">
      <c r="A58" s="213"/>
      <c r="B58" s="220"/>
      <c r="C58" s="220"/>
      <c r="D58" s="220"/>
      <c r="E58" s="220"/>
      <c r="F58" s="220"/>
      <c r="G58" s="220"/>
      <c r="H58" s="27"/>
      <c r="I58" s="27"/>
      <c r="J58" s="220"/>
    </row>
    <row r="59" spans="1:14">
      <c r="A59" s="213">
        <v>12</v>
      </c>
      <c r="B59" s="6" t="s">
        <v>48</v>
      </c>
      <c r="C59" s="6"/>
      <c r="D59" s="6"/>
      <c r="E59" s="26"/>
      <c r="F59" s="26"/>
      <c r="G59" s="6"/>
      <c r="H59" s="26"/>
      <c r="I59" s="6"/>
      <c r="J59" s="6"/>
      <c r="K59" s="6"/>
      <c r="L59" s="6"/>
      <c r="M59" s="6"/>
      <c r="N59" s="6"/>
    </row>
    <row r="60" spans="1:14">
      <c r="A60" s="213"/>
      <c r="B60" s="6"/>
      <c r="C60" s="6"/>
      <c r="D60" s="6"/>
      <c r="E60" s="26"/>
      <c r="F60" s="26"/>
      <c r="G60" s="26"/>
      <c r="H60" s="6"/>
      <c r="I60" s="6"/>
      <c r="J60" s="6"/>
      <c r="K60" s="6"/>
      <c r="L60" s="6"/>
      <c r="M60" s="6"/>
      <c r="N60" s="6"/>
    </row>
    <row r="61" spans="1:14">
      <c r="A61" s="213"/>
      <c r="B61" s="201" t="s">
        <v>49</v>
      </c>
      <c r="C61" s="1059" t="s">
        <v>555</v>
      </c>
      <c r="D61" s="1060"/>
      <c r="E61" s="1060"/>
      <c r="F61" s="27"/>
      <c r="G61" s="27"/>
      <c r="H61" s="220"/>
      <c r="I61" s="220"/>
      <c r="J61" s="220"/>
      <c r="K61" s="220"/>
      <c r="L61" s="220"/>
      <c r="M61" s="220"/>
      <c r="N61" s="220"/>
    </row>
    <row r="62" spans="1:14">
      <c r="A62" s="213"/>
      <c r="B62" s="220"/>
      <c r="C62" s="220"/>
      <c r="D62" s="55"/>
      <c r="E62" s="55"/>
      <c r="F62" s="220"/>
      <c r="G62" s="220"/>
      <c r="H62" s="220"/>
      <c r="I62" s="220"/>
      <c r="J62" s="220"/>
      <c r="K62" s="220"/>
      <c r="L62" s="220"/>
      <c r="M62" s="220"/>
      <c r="N62" s="220"/>
    </row>
    <row r="63" spans="1:14">
      <c r="A63" s="213"/>
      <c r="B63" s="767" t="s">
        <v>50</v>
      </c>
      <c r="C63" s="800" t="s">
        <v>556</v>
      </c>
      <c r="D63" s="800" t="s">
        <v>100</v>
      </c>
      <c r="E63" s="802" t="s">
        <v>96</v>
      </c>
      <c r="F63" s="790" t="s">
        <v>117</v>
      </c>
      <c r="G63" s="791"/>
      <c r="H63" s="792"/>
      <c r="I63" s="771" t="s">
        <v>52</v>
      </c>
      <c r="J63" s="771"/>
      <c r="K63" s="771"/>
      <c r="L63" s="771" t="s">
        <v>53</v>
      </c>
      <c r="M63" s="771"/>
      <c r="N63" s="771"/>
    </row>
    <row r="64" spans="1:14" ht="39.6">
      <c r="A64" s="221"/>
      <c r="B64" s="767"/>
      <c r="C64" s="801"/>
      <c r="D64" s="801"/>
      <c r="E64" s="803"/>
      <c r="F64" s="201" t="s">
        <v>54</v>
      </c>
      <c r="G64" s="201" t="s">
        <v>55</v>
      </c>
      <c r="H64" s="201" t="s">
        <v>56</v>
      </c>
      <c r="I64" s="201" t="s">
        <v>57</v>
      </c>
      <c r="J64" s="201" t="s">
        <v>55</v>
      </c>
      <c r="K64" s="201" t="s">
        <v>56</v>
      </c>
      <c r="L64" s="201" t="s">
        <v>57</v>
      </c>
      <c r="M64" s="201" t="s">
        <v>55</v>
      </c>
      <c r="N64" s="201" t="s">
        <v>56</v>
      </c>
    </row>
    <row r="65" spans="1:14">
      <c r="A65" s="221"/>
      <c r="B65" s="201" t="s">
        <v>58</v>
      </c>
      <c r="C65" s="53">
        <v>159.6</v>
      </c>
      <c r="D65" s="28">
        <v>112.95</v>
      </c>
      <c r="E65" s="210">
        <v>87</v>
      </c>
      <c r="F65" s="28">
        <v>78.5</v>
      </c>
      <c r="G65" s="28">
        <v>78.8</v>
      </c>
      <c r="H65" s="28">
        <v>72</v>
      </c>
      <c r="I65" s="28" t="s">
        <v>40</v>
      </c>
      <c r="J65" s="28" t="s">
        <v>40</v>
      </c>
      <c r="K65" s="28" t="s">
        <v>40</v>
      </c>
      <c r="L65" s="28" t="s">
        <v>40</v>
      </c>
      <c r="M65" s="28" t="s">
        <v>40</v>
      </c>
      <c r="N65" s="28" t="s">
        <v>40</v>
      </c>
    </row>
    <row r="66" spans="1:14" ht="26.4">
      <c r="A66" s="221"/>
      <c r="B66" s="201" t="s">
        <v>93</v>
      </c>
      <c r="C66" s="53">
        <v>67838.63</v>
      </c>
      <c r="D66" s="28">
        <v>66166.929999999993</v>
      </c>
      <c r="E66" s="210">
        <v>70514.2</v>
      </c>
      <c r="F66" s="28">
        <v>74014.55</v>
      </c>
      <c r="G66" s="28">
        <v>74254.62</v>
      </c>
      <c r="H66" s="28">
        <v>73909.39</v>
      </c>
      <c r="I66" s="28" t="s">
        <v>40</v>
      </c>
      <c r="J66" s="28" t="s">
        <v>40</v>
      </c>
      <c r="K66" s="28" t="s">
        <v>40</v>
      </c>
      <c r="L66" s="28" t="s">
        <v>40</v>
      </c>
      <c r="M66" s="28" t="s">
        <v>40</v>
      </c>
      <c r="N66" s="28" t="s">
        <v>40</v>
      </c>
    </row>
    <row r="67" spans="1:14" ht="13.8">
      <c r="A67" s="221"/>
      <c r="B67" s="201" t="s">
        <v>313</v>
      </c>
      <c r="C67" s="829" t="s">
        <v>76</v>
      </c>
      <c r="D67" s="829"/>
      <c r="E67" s="829"/>
      <c r="F67" s="829"/>
      <c r="G67" s="829"/>
      <c r="H67" s="829"/>
      <c r="I67" s="829"/>
      <c r="J67" s="829"/>
      <c r="K67" s="829"/>
      <c r="L67" s="829"/>
      <c r="M67" s="829"/>
      <c r="N67" s="829"/>
    </row>
    <row r="68" spans="1:14" ht="13.2" customHeight="1">
      <c r="A68" s="221"/>
      <c r="B68" s="830" t="s">
        <v>557</v>
      </c>
      <c r="C68" s="830"/>
      <c r="D68" s="830"/>
      <c r="E68" s="830"/>
      <c r="F68" s="830"/>
      <c r="G68" s="830"/>
      <c r="H68" s="830"/>
      <c r="I68" s="830"/>
      <c r="J68" s="830"/>
      <c r="K68" s="830"/>
      <c r="L68" s="830"/>
      <c r="M68" s="830"/>
      <c r="N68" s="830"/>
    </row>
    <row r="69" spans="1:14" ht="13.8">
      <c r="A69" s="221"/>
      <c r="B69" s="832" t="s">
        <v>17</v>
      </c>
      <c r="C69" s="832"/>
      <c r="D69" s="832"/>
      <c r="E69" s="832"/>
      <c r="F69" s="832"/>
      <c r="G69" s="832"/>
      <c r="H69" s="832"/>
      <c r="I69" s="832"/>
      <c r="J69" s="832"/>
      <c r="K69" s="832"/>
      <c r="L69" s="832"/>
      <c r="M69" s="832"/>
      <c r="N69" s="832"/>
    </row>
    <row r="70" spans="1:14">
      <c r="A70" s="221"/>
      <c r="B70" s="810" t="s">
        <v>119</v>
      </c>
      <c r="C70" s="810"/>
      <c r="D70" s="810"/>
      <c r="E70" s="810"/>
      <c r="F70" s="810"/>
      <c r="G70" s="810"/>
      <c r="H70" s="810"/>
      <c r="I70" s="810"/>
      <c r="J70" s="810"/>
      <c r="K70" s="810"/>
      <c r="L70" s="810"/>
      <c r="M70" s="810"/>
      <c r="N70" s="810"/>
    </row>
    <row r="71" spans="1:14" s="1" customFormat="1">
      <c r="B71" s="853" t="s">
        <v>61</v>
      </c>
      <c r="C71" s="853"/>
      <c r="D71" s="853"/>
      <c r="E71" s="853"/>
      <c r="F71" s="853"/>
      <c r="G71" s="853"/>
      <c r="H71" s="853"/>
      <c r="I71" s="853"/>
      <c r="J71" s="853"/>
      <c r="K71" s="853"/>
      <c r="L71" s="853"/>
      <c r="M71" s="853"/>
      <c r="N71" s="853"/>
    </row>
    <row r="72" spans="1:14">
      <c r="A72" s="221"/>
      <c r="B72" s="831" t="s">
        <v>110</v>
      </c>
      <c r="C72" s="831"/>
      <c r="D72" s="831"/>
      <c r="E72" s="831"/>
      <c r="F72" s="831"/>
      <c r="G72" s="831"/>
      <c r="H72" s="831"/>
      <c r="I72" s="831"/>
      <c r="J72" s="831"/>
      <c r="K72" s="831"/>
      <c r="L72" s="831"/>
      <c r="M72" s="831"/>
      <c r="N72" s="831"/>
    </row>
    <row r="73" spans="1:14">
      <c r="A73" s="221"/>
      <c r="B73" s="831" t="s">
        <v>62</v>
      </c>
      <c r="C73" s="831"/>
      <c r="D73" s="831"/>
      <c r="E73" s="831"/>
      <c r="F73" s="831"/>
      <c r="G73" s="831"/>
      <c r="H73" s="831"/>
      <c r="I73" s="831"/>
      <c r="J73" s="831"/>
      <c r="K73" s="831"/>
      <c r="L73" s="831"/>
      <c r="M73" s="831"/>
      <c r="N73" s="831"/>
    </row>
    <row r="74" spans="1:14">
      <c r="A74" s="221"/>
      <c r="B74" s="30"/>
      <c r="C74" s="30"/>
      <c r="D74" s="30"/>
      <c r="E74" s="30"/>
      <c r="F74" s="30"/>
      <c r="G74" s="8"/>
      <c r="H74" s="8"/>
      <c r="I74" s="8"/>
      <c r="J74" s="8"/>
      <c r="K74" s="8"/>
      <c r="L74" s="8"/>
      <c r="M74" s="8"/>
      <c r="N74" s="8"/>
    </row>
    <row r="75" spans="1:14" ht="32.25" customHeight="1">
      <c r="A75" s="213">
        <v>13</v>
      </c>
      <c r="B75" s="796" t="s">
        <v>63</v>
      </c>
      <c r="C75" s="797"/>
      <c r="D75" s="797"/>
      <c r="E75" s="797"/>
      <c r="F75" s="797"/>
      <c r="G75" s="766"/>
      <c r="H75" s="6" t="s">
        <v>119</v>
      </c>
      <c r="I75" s="6"/>
      <c r="J75" s="6"/>
      <c r="K75" s="6"/>
      <c r="L75" s="6"/>
      <c r="M75" s="6"/>
      <c r="N75" s="6"/>
    </row>
    <row r="76" spans="1:14">
      <c r="A76" s="213"/>
      <c r="C76" s="220"/>
      <c r="D76" s="220"/>
      <c r="E76" s="220"/>
      <c r="F76" s="220"/>
      <c r="G76" s="220"/>
      <c r="H76" s="220"/>
      <c r="I76" s="220"/>
      <c r="J76" s="220"/>
      <c r="K76" s="220"/>
      <c r="L76" s="220"/>
      <c r="M76" s="220"/>
      <c r="N76" s="220"/>
    </row>
    <row r="77" spans="1:14" ht="26.4">
      <c r="A77" s="221"/>
      <c r="B77" s="204" t="s">
        <v>64</v>
      </c>
      <c r="C77" s="206" t="s">
        <v>65</v>
      </c>
      <c r="D77" s="206" t="s">
        <v>342</v>
      </c>
      <c r="E77" s="206" t="s">
        <v>94</v>
      </c>
      <c r="F77" s="206" t="s">
        <v>67</v>
      </c>
      <c r="G77" s="206" t="s">
        <v>81</v>
      </c>
      <c r="H77" s="8"/>
      <c r="I77" s="8"/>
      <c r="J77" s="8"/>
      <c r="K77" s="8"/>
      <c r="L77" s="8"/>
      <c r="M77" s="8"/>
      <c r="N77" s="8"/>
    </row>
    <row r="78" spans="1:14" ht="13.2" customHeight="1">
      <c r="A78" s="221"/>
      <c r="B78" s="773" t="s">
        <v>440</v>
      </c>
      <c r="C78" s="2" t="s">
        <v>558</v>
      </c>
      <c r="D78" s="39">
        <v>10.34</v>
      </c>
      <c r="E78" s="39">
        <v>4.59</v>
      </c>
      <c r="F78" s="958" t="s">
        <v>298</v>
      </c>
      <c r="G78" s="958" t="s">
        <v>299</v>
      </c>
      <c r="H78" s="32"/>
      <c r="I78" s="32"/>
      <c r="J78" s="32"/>
      <c r="K78" s="32"/>
      <c r="L78" s="32"/>
      <c r="M78" s="32"/>
      <c r="N78" s="32"/>
    </row>
    <row r="79" spans="1:14">
      <c r="A79" s="221"/>
      <c r="B79" s="773"/>
      <c r="C79" s="2" t="s">
        <v>126</v>
      </c>
      <c r="D79" s="202"/>
      <c r="E79" s="202"/>
      <c r="F79" s="959"/>
      <c r="G79" s="959"/>
      <c r="H79" s="32"/>
      <c r="I79" s="32"/>
      <c r="J79" s="32"/>
      <c r="K79" s="32"/>
      <c r="L79" s="32"/>
      <c r="M79" s="32"/>
      <c r="N79" s="32"/>
    </row>
    <row r="80" spans="1:14">
      <c r="A80" s="221"/>
      <c r="B80" s="773"/>
      <c r="C80" s="10" t="s">
        <v>559</v>
      </c>
      <c r="D80" s="202">
        <v>2.1</v>
      </c>
      <c r="E80" s="243">
        <v>0.36</v>
      </c>
      <c r="F80" s="959"/>
      <c r="G80" s="959"/>
      <c r="H80" s="32"/>
      <c r="I80" s="32"/>
      <c r="J80" s="32"/>
      <c r="K80" s="32"/>
      <c r="L80" s="32"/>
      <c r="M80" s="32"/>
      <c r="N80" s="32"/>
    </row>
    <row r="81" spans="1:14">
      <c r="A81" s="221"/>
      <c r="B81" s="773"/>
      <c r="C81" s="10" t="s">
        <v>560</v>
      </c>
      <c r="D81" s="202">
        <v>1.51</v>
      </c>
      <c r="E81" s="243">
        <v>1.82</v>
      </c>
      <c r="F81" s="959"/>
      <c r="G81" s="959"/>
      <c r="H81" s="32"/>
      <c r="I81" s="32"/>
      <c r="J81" s="32"/>
      <c r="K81" s="32"/>
      <c r="L81" s="32"/>
      <c r="M81" s="32"/>
      <c r="N81" s="32"/>
    </row>
    <row r="82" spans="1:14">
      <c r="A82" s="221"/>
      <c r="B82" s="773"/>
      <c r="C82" s="10" t="s">
        <v>561</v>
      </c>
      <c r="D82" s="202">
        <v>33.75</v>
      </c>
      <c r="E82" s="243">
        <v>-95.69</v>
      </c>
      <c r="F82" s="959"/>
      <c r="G82" s="959"/>
      <c r="H82" s="32"/>
      <c r="I82" s="32"/>
      <c r="J82" s="32"/>
      <c r="K82" s="32"/>
      <c r="L82" s="32"/>
      <c r="M82" s="32"/>
      <c r="N82" s="32"/>
    </row>
    <row r="83" spans="1:14">
      <c r="A83" s="221"/>
      <c r="B83" s="773"/>
      <c r="C83" s="2" t="s">
        <v>70</v>
      </c>
      <c r="D83" s="57">
        <v>12.45</v>
      </c>
      <c r="E83" s="244">
        <v>1.0900000000000001</v>
      </c>
      <c r="F83" s="959"/>
      <c r="G83" s="959"/>
      <c r="H83" s="32"/>
      <c r="I83" s="32"/>
      <c r="J83" s="32"/>
      <c r="K83" s="32"/>
      <c r="L83" s="32"/>
      <c r="M83" s="32"/>
      <c r="N83" s="32"/>
    </row>
    <row r="84" spans="1:14">
      <c r="A84" s="221"/>
      <c r="B84" s="773" t="s">
        <v>71</v>
      </c>
      <c r="C84" s="2" t="s">
        <v>558</v>
      </c>
      <c r="D84" s="45">
        <v>7.74</v>
      </c>
      <c r="E84" s="45">
        <f>78.5/4.59</f>
        <v>17.102396514161221</v>
      </c>
      <c r="F84" s="959"/>
      <c r="G84" s="959"/>
      <c r="H84" s="32"/>
      <c r="I84" s="32"/>
      <c r="J84" s="32"/>
      <c r="K84" s="32"/>
      <c r="L84" s="32"/>
      <c r="M84" s="32"/>
      <c r="N84" s="32"/>
    </row>
    <row r="85" spans="1:14">
      <c r="A85" s="221"/>
      <c r="B85" s="773"/>
      <c r="C85" s="2" t="s">
        <v>69</v>
      </c>
      <c r="D85" s="202"/>
      <c r="E85" s="202"/>
      <c r="F85" s="959"/>
      <c r="G85" s="959"/>
      <c r="H85" s="32"/>
      <c r="I85" s="32"/>
      <c r="J85" s="32"/>
      <c r="K85" s="32"/>
      <c r="L85" s="32"/>
      <c r="M85" s="32"/>
      <c r="N85" s="32"/>
    </row>
    <row r="86" spans="1:14">
      <c r="A86" s="221"/>
      <c r="B86" s="773"/>
      <c r="C86" s="10" t="s">
        <v>559</v>
      </c>
      <c r="D86" s="202">
        <v>54.43</v>
      </c>
      <c r="E86" s="243">
        <f>92.25/0.36</f>
        <v>256.25</v>
      </c>
      <c r="F86" s="959"/>
      <c r="G86" s="959"/>
      <c r="H86" s="32"/>
      <c r="I86" s="32"/>
      <c r="J86" s="32"/>
      <c r="K86" s="32"/>
      <c r="L86" s="32"/>
      <c r="M86" s="32"/>
      <c r="N86" s="32"/>
    </row>
    <row r="87" spans="1:14">
      <c r="A87" s="221"/>
      <c r="B87" s="773"/>
      <c r="C87" s="10" t="s">
        <v>560</v>
      </c>
      <c r="D87" s="202">
        <v>17.63</v>
      </c>
      <c r="E87" s="243">
        <f>48.79/1.82</f>
        <v>26.807692307692307</v>
      </c>
      <c r="F87" s="959"/>
      <c r="G87" s="959"/>
      <c r="H87" s="32"/>
      <c r="I87" s="32"/>
      <c r="J87" s="32"/>
      <c r="K87" s="32"/>
      <c r="L87" s="32"/>
      <c r="M87" s="32"/>
      <c r="N87" s="32"/>
    </row>
    <row r="88" spans="1:14">
      <c r="A88" s="221"/>
      <c r="B88" s="773"/>
      <c r="C88" s="10" t="s">
        <v>561</v>
      </c>
      <c r="D88" s="202">
        <v>11.14</v>
      </c>
      <c r="E88" s="243" t="s">
        <v>77</v>
      </c>
      <c r="F88" s="959"/>
      <c r="G88" s="959"/>
      <c r="H88" s="32"/>
      <c r="I88" s="32"/>
      <c r="J88" s="32"/>
      <c r="K88" s="32"/>
      <c r="L88" s="32"/>
      <c r="M88" s="32"/>
      <c r="N88" s="32"/>
    </row>
    <row r="89" spans="1:14">
      <c r="A89" s="221"/>
      <c r="B89" s="773"/>
      <c r="C89" s="2" t="s">
        <v>70</v>
      </c>
      <c r="D89" s="57">
        <v>27.73</v>
      </c>
      <c r="E89" s="244">
        <v>141.53</v>
      </c>
      <c r="F89" s="959"/>
      <c r="G89" s="959"/>
      <c r="H89" s="32"/>
      <c r="I89" s="32"/>
      <c r="J89" s="32"/>
      <c r="K89" s="32"/>
      <c r="L89" s="32"/>
      <c r="M89" s="32"/>
      <c r="N89" s="32"/>
    </row>
    <row r="90" spans="1:14">
      <c r="A90" s="221"/>
      <c r="B90" s="773" t="s">
        <v>72</v>
      </c>
      <c r="C90" s="2" t="s">
        <v>558</v>
      </c>
      <c r="D90" s="51">
        <v>0.59789999999999999</v>
      </c>
      <c r="E90" s="51">
        <f>100.22/873.47</f>
        <v>0.11473777004361913</v>
      </c>
      <c r="F90" s="959"/>
      <c r="G90" s="959"/>
      <c r="H90" s="32"/>
      <c r="K90" s="1"/>
    </row>
    <row r="91" spans="1:14">
      <c r="A91" s="221"/>
      <c r="B91" s="773"/>
      <c r="C91" s="2" t="s">
        <v>69</v>
      </c>
      <c r="D91" s="202"/>
      <c r="E91" s="202"/>
      <c r="F91" s="959"/>
      <c r="G91" s="959"/>
      <c r="H91" s="32"/>
      <c r="I91" s="32"/>
      <c r="J91" s="32"/>
      <c r="K91" s="32"/>
      <c r="L91" s="32"/>
      <c r="M91" s="32"/>
      <c r="N91" s="32"/>
    </row>
    <row r="92" spans="1:14">
      <c r="A92" s="221"/>
      <c r="B92" s="773"/>
      <c r="C92" s="10" t="s">
        <v>559</v>
      </c>
      <c r="D92" s="51">
        <v>4.2900000000000001E-2</v>
      </c>
      <c r="E92" s="51">
        <f>92.51/8706.67</f>
        <v>1.0625187356360125E-2</v>
      </c>
      <c r="F92" s="959"/>
      <c r="G92" s="959"/>
      <c r="H92" s="32"/>
      <c r="I92" s="32"/>
      <c r="J92" s="32"/>
      <c r="K92" s="32"/>
      <c r="L92" s="32"/>
      <c r="M92" s="32"/>
      <c r="N92" s="32"/>
    </row>
    <row r="93" spans="1:14">
      <c r="A93" s="221"/>
      <c r="B93" s="773"/>
      <c r="C93" s="10" t="s">
        <v>560</v>
      </c>
      <c r="D93" s="51">
        <v>3.6499999999999998E-2</v>
      </c>
      <c r="E93" s="51">
        <f>134.83/3184.51</f>
        <v>4.2339323789217183E-2</v>
      </c>
      <c r="F93" s="959"/>
      <c r="G93" s="959"/>
      <c r="H93" s="32"/>
      <c r="I93" s="32"/>
      <c r="J93" s="32"/>
      <c r="K93" s="32"/>
      <c r="L93" s="32"/>
      <c r="M93" s="32"/>
      <c r="N93" s="32"/>
    </row>
    <row r="94" spans="1:14">
      <c r="A94" s="221"/>
      <c r="B94" s="773"/>
      <c r="C94" s="10" t="s">
        <v>561</v>
      </c>
      <c r="D94" s="51">
        <v>8.4000000000000005E-2</v>
      </c>
      <c r="E94" s="51">
        <f>-69116/722496</f>
        <v>-9.5662813358136242E-2</v>
      </c>
      <c r="F94" s="959"/>
      <c r="G94" s="959"/>
      <c r="H94" s="32"/>
      <c r="I94" s="32"/>
      <c r="J94" s="32"/>
      <c r="K94" s="32"/>
      <c r="L94" s="32"/>
      <c r="M94" s="32"/>
      <c r="N94" s="32"/>
    </row>
    <row r="95" spans="1:14">
      <c r="A95" s="221"/>
      <c r="B95" s="773"/>
      <c r="C95" s="2" t="s">
        <v>70</v>
      </c>
      <c r="D95" s="84">
        <v>5.45E-2</v>
      </c>
      <c r="E95" s="84">
        <v>2.6499999999999999E-2</v>
      </c>
      <c r="F95" s="959"/>
      <c r="G95" s="959"/>
      <c r="H95" s="32"/>
      <c r="I95" s="32"/>
      <c r="J95" s="32"/>
      <c r="K95" s="32"/>
      <c r="L95" s="32"/>
      <c r="M95" s="32"/>
      <c r="N95" s="32"/>
    </row>
    <row r="96" spans="1:14">
      <c r="A96" s="221"/>
      <c r="B96" s="773" t="s">
        <v>73</v>
      </c>
      <c r="C96" s="2" t="s">
        <v>558</v>
      </c>
      <c r="D96" s="39">
        <v>17.29</v>
      </c>
      <c r="E96" s="202">
        <f>873.47/27.2</f>
        <v>32.112867647058827</v>
      </c>
      <c r="F96" s="959"/>
      <c r="G96" s="959"/>
      <c r="H96" s="32"/>
      <c r="I96" s="32"/>
      <c r="J96" s="32"/>
      <c r="K96" s="32"/>
      <c r="L96" s="32"/>
      <c r="M96" s="32"/>
      <c r="N96" s="32"/>
    </row>
    <row r="97" spans="1:14">
      <c r="A97" s="221"/>
      <c r="B97" s="773"/>
      <c r="C97" s="2" t="s">
        <v>69</v>
      </c>
      <c r="D97" s="202"/>
      <c r="E97" s="57"/>
      <c r="F97" s="959"/>
      <c r="G97" s="959"/>
      <c r="H97" s="32"/>
      <c r="I97" s="32"/>
      <c r="J97" s="32"/>
      <c r="L97" s="32"/>
      <c r="M97" s="32"/>
      <c r="N97" s="32"/>
    </row>
    <row r="98" spans="1:14">
      <c r="A98" s="221"/>
      <c r="B98" s="828"/>
      <c r="C98" s="10" t="s">
        <v>559</v>
      </c>
      <c r="D98" s="202">
        <v>33.950000000000003</v>
      </c>
      <c r="E98" s="247">
        <f>8706.67/257.96</f>
        <v>33.752015816405645</v>
      </c>
      <c r="F98" s="959"/>
      <c r="G98" s="959"/>
      <c r="H98" s="32"/>
      <c r="I98" s="32"/>
      <c r="J98" s="32"/>
      <c r="L98" s="32"/>
      <c r="M98" s="32"/>
      <c r="N98" s="32"/>
    </row>
    <row r="99" spans="1:14">
      <c r="A99" s="221"/>
      <c r="B99" s="828"/>
      <c r="C99" s="10" t="s">
        <v>560</v>
      </c>
      <c r="D99" s="202">
        <v>38.450000000000003</v>
      </c>
      <c r="E99" s="243">
        <f>3184.51/73.91</f>
        <v>43.086321201461239</v>
      </c>
      <c r="F99" s="959"/>
      <c r="G99" s="959"/>
      <c r="H99" s="32"/>
      <c r="I99" s="32"/>
      <c r="J99" s="32"/>
      <c r="L99" s="32"/>
      <c r="M99" s="32"/>
      <c r="N99" s="32"/>
    </row>
    <row r="100" spans="1:14">
      <c r="A100" s="221"/>
      <c r="B100" s="828"/>
      <c r="C100" s="10" t="s">
        <v>561</v>
      </c>
      <c r="D100" s="202">
        <v>402.03</v>
      </c>
      <c r="E100" s="202">
        <f>722496/722.1</f>
        <v>1000.5484004985459</v>
      </c>
      <c r="F100" s="959"/>
      <c r="G100" s="959"/>
      <c r="H100" s="32"/>
      <c r="I100" s="32" t="s">
        <v>119</v>
      </c>
      <c r="J100" s="32"/>
      <c r="L100" s="32"/>
      <c r="M100" s="32"/>
      <c r="N100" s="32"/>
    </row>
    <row r="101" spans="1:14">
      <c r="A101" s="221"/>
      <c r="B101" s="828"/>
      <c r="C101" s="2" t="s">
        <v>70</v>
      </c>
      <c r="D101" s="57">
        <v>158.13999999999999</v>
      </c>
      <c r="E101" s="243">
        <v>359.13</v>
      </c>
      <c r="F101" s="959"/>
      <c r="G101" s="959"/>
      <c r="H101" s="32"/>
      <c r="I101" s="32"/>
      <c r="J101" s="32"/>
      <c r="L101" s="32"/>
      <c r="M101" s="32"/>
      <c r="N101" s="32"/>
    </row>
    <row r="102" spans="1:14" s="1" customFormat="1">
      <c r="B102" s="777"/>
      <c r="C102" s="778"/>
      <c r="D102" s="778"/>
      <c r="E102" s="778"/>
      <c r="F102" s="778"/>
      <c r="G102" s="779"/>
      <c r="I102" s="1" t="s">
        <v>119</v>
      </c>
      <c r="K102" s="5"/>
    </row>
    <row r="103" spans="1:14">
      <c r="A103" s="221"/>
      <c r="B103" s="780" t="s">
        <v>972</v>
      </c>
      <c r="C103" s="781"/>
      <c r="D103" s="781"/>
      <c r="E103" s="781"/>
      <c r="F103" s="781"/>
      <c r="G103" s="782"/>
      <c r="H103" s="32"/>
      <c r="I103" s="32"/>
      <c r="J103" s="32"/>
      <c r="L103" s="32"/>
      <c r="M103" s="32"/>
      <c r="N103" s="32"/>
    </row>
    <row r="104" spans="1:14">
      <c r="A104" s="221"/>
      <c r="B104" s="768"/>
      <c r="C104" s="769"/>
      <c r="D104" s="769"/>
      <c r="E104" s="769"/>
      <c r="F104" s="769"/>
      <c r="G104" s="770"/>
      <c r="H104" s="32"/>
      <c r="I104" s="32"/>
      <c r="J104" s="32"/>
      <c r="L104" s="32"/>
      <c r="M104" s="32"/>
      <c r="N104" s="32"/>
    </row>
    <row r="105" spans="1:14">
      <c r="C105" s="786"/>
      <c r="D105" s="786"/>
      <c r="E105" s="786"/>
      <c r="F105" s="786"/>
      <c r="G105" s="786"/>
      <c r="H105" s="32"/>
      <c r="I105" s="32" t="s">
        <v>119</v>
      </c>
    </row>
    <row r="106" spans="1:14">
      <c r="A106" s="213">
        <v>14</v>
      </c>
      <c r="B106" s="36" t="s">
        <v>74</v>
      </c>
      <c r="C106" s="787" t="s">
        <v>40</v>
      </c>
      <c r="D106" s="788"/>
      <c r="E106" s="788"/>
      <c r="F106" s="788"/>
      <c r="G106" s="789"/>
    </row>
    <row r="107" spans="1:14">
      <c r="C107" s="42"/>
      <c r="D107" s="42"/>
      <c r="E107" s="42"/>
      <c r="F107" s="42"/>
      <c r="G107" s="42"/>
    </row>
    <row r="109" spans="1:14" ht="12.75" customHeight="1">
      <c r="B109" s="879" t="s">
        <v>562</v>
      </c>
      <c r="C109" s="880"/>
      <c r="D109" s="880"/>
      <c r="E109" s="880"/>
      <c r="F109" s="880"/>
      <c r="G109" s="880"/>
      <c r="H109" s="137"/>
    </row>
    <row r="111" spans="1:14" ht="25.5" customHeight="1">
      <c r="B111" s="843" t="s">
        <v>864</v>
      </c>
      <c r="C111" s="843"/>
      <c r="D111" s="843"/>
      <c r="E111" s="843"/>
      <c r="F111" s="843"/>
      <c r="G111" s="843"/>
    </row>
    <row r="114" spans="3:5">
      <c r="D114" s="52"/>
      <c r="E114" s="52"/>
    </row>
    <row r="115" spans="3:5">
      <c r="E115" s="52"/>
    </row>
    <row r="116" spans="3:5">
      <c r="C116" s="111"/>
    </row>
    <row r="118" spans="3:5">
      <c r="C118" s="111"/>
    </row>
  </sheetData>
  <sheetProtection formatCells="0" formatColumns="0" formatRows="0" insertColumns="0" insertRows="0" insertHyperlinks="0" deleteColumns="0" deleteRows="0" sort="0" autoFilter="0" pivotTables="0"/>
  <mergeCells count="67">
    <mergeCell ref="C106:G106"/>
    <mergeCell ref="B109:G109"/>
    <mergeCell ref="B111:G111"/>
    <mergeCell ref="B90:B95"/>
    <mergeCell ref="B96:B101"/>
    <mergeCell ref="B102:G102"/>
    <mergeCell ref="B103:G103"/>
    <mergeCell ref="B104:G104"/>
    <mergeCell ref="C105:G105"/>
    <mergeCell ref="B78:B83"/>
    <mergeCell ref="F78:F101"/>
    <mergeCell ref="G78:G101"/>
    <mergeCell ref="B84:B89"/>
    <mergeCell ref="B69:N69"/>
    <mergeCell ref="B70:N70"/>
    <mergeCell ref="B71:N71"/>
    <mergeCell ref="B72:N72"/>
    <mergeCell ref="B73:N73"/>
    <mergeCell ref="B75:G75"/>
    <mergeCell ref="C54:E54"/>
    <mergeCell ref="B55:E55"/>
    <mergeCell ref="C57:E57"/>
    <mergeCell ref="C61:E61"/>
    <mergeCell ref="B63:B64"/>
    <mergeCell ref="C63:C64"/>
    <mergeCell ref="D63:D64"/>
    <mergeCell ref="E63:E64"/>
    <mergeCell ref="F63:H63"/>
    <mergeCell ref="I63:K63"/>
    <mergeCell ref="L63:N63"/>
    <mergeCell ref="C67:N67"/>
    <mergeCell ref="B68:N68"/>
    <mergeCell ref="C53:E53"/>
    <mergeCell ref="C36:E36"/>
    <mergeCell ref="B39:E39"/>
    <mergeCell ref="C40:E40"/>
    <mergeCell ref="C41:E41"/>
    <mergeCell ref="C42:E42"/>
    <mergeCell ref="B43:E43"/>
    <mergeCell ref="B45:E45"/>
    <mergeCell ref="B48:E48"/>
    <mergeCell ref="B50:E50"/>
    <mergeCell ref="B51:B52"/>
    <mergeCell ref="C51:E52"/>
    <mergeCell ref="C35:E35"/>
    <mergeCell ref="C19:E19"/>
    <mergeCell ref="C20:E20"/>
    <mergeCell ref="C21:E21"/>
    <mergeCell ref="C22:E22"/>
    <mergeCell ref="B25:E25"/>
    <mergeCell ref="B26:E26"/>
    <mergeCell ref="D28:D31"/>
    <mergeCell ref="E28:E31"/>
    <mergeCell ref="B33:E33"/>
    <mergeCell ref="C34:E34"/>
    <mergeCell ref="C18:E18"/>
    <mergeCell ref="A1:B1"/>
    <mergeCell ref="C3:E3"/>
    <mergeCell ref="C5:E5"/>
    <mergeCell ref="B6:E6"/>
    <mergeCell ref="C8:E8"/>
    <mergeCell ref="B9:E9"/>
    <mergeCell ref="C11:E11"/>
    <mergeCell ref="B12:E12"/>
    <mergeCell ref="C14:E14"/>
    <mergeCell ref="B15:E15"/>
    <mergeCell ref="B17:E17"/>
  </mergeCells>
  <pageMargins left="0.7" right="0.7" top="0.75" bottom="0.75" header="0.3" footer="0.3"/>
  <pageSetup paperSize="8" scale="80" orientation="landscape" horizontalDpi="200" verticalDpi="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topLeftCell="A92" zoomScale="115" zoomScaleNormal="115" zoomScaleSheetLayoutView="100" workbookViewId="0">
      <selection activeCell="C51" sqref="C51:E52"/>
    </sheetView>
  </sheetViews>
  <sheetFormatPr defaultColWidth="8.88671875" defaultRowHeight="13.2"/>
  <cols>
    <col min="1" max="1" width="8.88671875" style="5"/>
    <col min="2" max="2" width="40.88671875" style="5" customWidth="1"/>
    <col min="3" max="3" width="38.109375" style="5" customWidth="1"/>
    <col min="4" max="4" width="25.5546875" style="5" customWidth="1"/>
    <col min="5" max="5" width="20" style="5" customWidth="1"/>
    <col min="6" max="6" width="11.33203125" style="5" customWidth="1"/>
    <col min="7" max="7" width="12.6640625" style="5" customWidth="1"/>
    <col min="8" max="16384" width="8.88671875" style="5"/>
  </cols>
  <sheetData>
    <row r="1" spans="1:5">
      <c r="A1" s="804" t="s">
        <v>0</v>
      </c>
      <c r="B1" s="804"/>
      <c r="D1" s="1"/>
    </row>
    <row r="3" spans="1:5">
      <c r="A3" s="724" t="s">
        <v>1</v>
      </c>
      <c r="B3" s="2" t="s">
        <v>2</v>
      </c>
      <c r="C3" s="859" t="s">
        <v>461</v>
      </c>
      <c r="D3" s="860"/>
      <c r="E3" s="861"/>
    </row>
    <row r="4" spans="1:5">
      <c r="D4" s="725"/>
    </row>
    <row r="5" spans="1:5">
      <c r="A5" s="19">
        <v>1</v>
      </c>
      <c r="B5" s="2" t="s">
        <v>3</v>
      </c>
      <c r="C5" s="805" t="s">
        <v>316</v>
      </c>
      <c r="D5" s="805"/>
      <c r="E5" s="805"/>
    </row>
    <row r="6" spans="1:5">
      <c r="A6" s="729"/>
      <c r="B6" s="810" t="s">
        <v>5</v>
      </c>
      <c r="C6" s="810"/>
      <c r="D6" s="810"/>
      <c r="E6" s="810"/>
    </row>
    <row r="7" spans="1:5">
      <c r="A7" s="729"/>
      <c r="B7" s="6"/>
      <c r="D7" s="725"/>
    </row>
    <row r="8" spans="1:5">
      <c r="A8" s="729">
        <v>2</v>
      </c>
      <c r="B8" s="2" t="s">
        <v>6</v>
      </c>
      <c r="C8" s="807" t="s">
        <v>1295</v>
      </c>
      <c r="D8" s="807"/>
      <c r="E8" s="807"/>
    </row>
    <row r="9" spans="1:5">
      <c r="A9" s="729"/>
      <c r="B9" s="810" t="s">
        <v>5</v>
      </c>
      <c r="C9" s="810"/>
      <c r="D9" s="810"/>
      <c r="E9" s="810"/>
    </row>
    <row r="10" spans="1:5">
      <c r="A10" s="729"/>
      <c r="B10" s="6"/>
      <c r="D10" s="725"/>
    </row>
    <row r="11" spans="1:5" ht="26.4">
      <c r="A11" s="729">
        <v>3</v>
      </c>
      <c r="B11" s="2" t="s">
        <v>7</v>
      </c>
      <c r="C11" s="805" t="s">
        <v>332</v>
      </c>
      <c r="D11" s="805"/>
      <c r="E11" s="805"/>
    </row>
    <row r="12" spans="1:5">
      <c r="A12" s="729"/>
      <c r="B12" s="810" t="s">
        <v>5</v>
      </c>
      <c r="C12" s="810"/>
      <c r="D12" s="810"/>
      <c r="E12" s="810"/>
    </row>
    <row r="13" spans="1:5">
      <c r="A13" s="729"/>
      <c r="B13" s="6"/>
      <c r="D13" s="725"/>
    </row>
    <row r="14" spans="1:5">
      <c r="A14" s="729">
        <v>4</v>
      </c>
      <c r="B14" s="2" t="s">
        <v>9</v>
      </c>
      <c r="C14" s="807" t="s">
        <v>465</v>
      </c>
      <c r="D14" s="807"/>
      <c r="E14" s="807"/>
    </row>
    <row r="15" spans="1:5">
      <c r="A15" s="729"/>
      <c r="B15" s="810" t="s">
        <v>10</v>
      </c>
      <c r="C15" s="810"/>
      <c r="D15" s="810"/>
      <c r="E15" s="810"/>
    </row>
    <row r="16" spans="1:5">
      <c r="A16" s="729"/>
      <c r="D16" s="725"/>
    </row>
    <row r="17" spans="1:14">
      <c r="A17" s="729">
        <v>5</v>
      </c>
      <c r="B17" s="767" t="s">
        <v>308</v>
      </c>
      <c r="C17" s="800"/>
      <c r="D17" s="800"/>
      <c r="E17" s="800"/>
      <c r="F17" s="6"/>
      <c r="G17" s="6"/>
      <c r="H17" s="6"/>
      <c r="I17" s="6"/>
      <c r="J17" s="8"/>
      <c r="K17" s="8"/>
      <c r="L17" s="8"/>
      <c r="M17" s="8"/>
      <c r="N17" s="8"/>
    </row>
    <row r="18" spans="1:14">
      <c r="A18" s="729"/>
      <c r="B18" s="713" t="s">
        <v>12</v>
      </c>
      <c r="C18" s="1013">
        <v>0.1245</v>
      </c>
      <c r="D18" s="1013"/>
      <c r="E18" s="1013"/>
      <c r="F18" s="719"/>
      <c r="G18" s="8"/>
      <c r="H18" s="8"/>
      <c r="I18" s="8"/>
      <c r="J18" s="8"/>
      <c r="K18" s="8"/>
      <c r="L18" s="8"/>
      <c r="M18" s="8"/>
      <c r="N18" s="8"/>
    </row>
    <row r="19" spans="1:14" ht="26.4">
      <c r="A19" s="729"/>
      <c r="B19" s="713" t="s">
        <v>462</v>
      </c>
      <c r="C19" s="835">
        <v>1.01E-2</v>
      </c>
      <c r="D19" s="836"/>
      <c r="E19" s="836"/>
      <c r="F19" s="719"/>
      <c r="G19" s="8"/>
      <c r="I19" s="8"/>
      <c r="J19" s="8"/>
      <c r="K19" s="8"/>
      <c r="L19" s="8"/>
      <c r="M19" s="8"/>
      <c r="N19" s="8"/>
    </row>
    <row r="20" spans="1:14">
      <c r="A20" s="729"/>
      <c r="B20" s="713" t="s">
        <v>116</v>
      </c>
      <c r="C20" s="835">
        <v>1.01E-2</v>
      </c>
      <c r="D20" s="836"/>
      <c r="E20" s="836"/>
      <c r="F20" s="719"/>
      <c r="G20" s="8"/>
      <c r="H20" s="8"/>
      <c r="I20" s="8"/>
      <c r="J20" s="8"/>
      <c r="K20" s="8"/>
      <c r="L20" s="8"/>
      <c r="M20" s="8"/>
      <c r="N20" s="8"/>
    </row>
    <row r="21" spans="1:14">
      <c r="A21" s="729"/>
      <c r="B21" s="713" t="s">
        <v>15</v>
      </c>
      <c r="C21" s="835" t="s">
        <v>463</v>
      </c>
      <c r="D21" s="836"/>
      <c r="E21" s="836"/>
      <c r="F21" s="719"/>
      <c r="G21" s="8"/>
      <c r="H21" s="8"/>
      <c r="I21" s="8"/>
      <c r="J21" s="8"/>
      <c r="K21" s="8"/>
      <c r="L21" s="8"/>
      <c r="M21" s="8"/>
      <c r="N21" s="8"/>
    </row>
    <row r="22" spans="1:14">
      <c r="A22" s="729"/>
      <c r="B22" s="713" t="s">
        <v>16</v>
      </c>
      <c r="C22" s="835" t="s">
        <v>917</v>
      </c>
      <c r="D22" s="836"/>
      <c r="E22" s="836"/>
      <c r="F22" s="719"/>
      <c r="G22" s="8"/>
      <c r="H22" s="8"/>
      <c r="I22" s="8"/>
      <c r="J22" s="8"/>
      <c r="K22" s="8"/>
      <c r="L22" s="8"/>
      <c r="M22" s="8"/>
      <c r="N22" s="8"/>
    </row>
    <row r="23" spans="1:14">
      <c r="A23" s="729"/>
      <c r="C23" s="8"/>
      <c r="D23" s="8"/>
      <c r="E23" s="8"/>
      <c r="F23" s="719"/>
      <c r="G23" s="8"/>
      <c r="H23" s="8"/>
      <c r="I23" s="8"/>
      <c r="J23" s="8"/>
      <c r="K23" s="8"/>
      <c r="L23" s="8"/>
      <c r="M23" s="8"/>
      <c r="N23" s="8"/>
    </row>
    <row r="24" spans="1:14">
      <c r="A24" s="729"/>
      <c r="B24" s="719"/>
      <c r="C24" s="719"/>
      <c r="D24" s="719"/>
      <c r="E24" s="719"/>
      <c r="F24" s="719"/>
      <c r="G24" s="8"/>
      <c r="H24" s="8"/>
      <c r="I24" s="8"/>
      <c r="J24" s="8"/>
      <c r="K24" s="8"/>
      <c r="L24" s="8"/>
      <c r="M24" s="8"/>
      <c r="N24" s="8"/>
    </row>
    <row r="25" spans="1:14">
      <c r="A25" s="729">
        <v>6</v>
      </c>
      <c r="B25" s="767" t="s">
        <v>312</v>
      </c>
      <c r="C25" s="767"/>
      <c r="D25" s="767"/>
      <c r="E25" s="767"/>
      <c r="F25" s="6"/>
      <c r="G25" s="6"/>
      <c r="H25" s="8"/>
      <c r="I25" s="6"/>
      <c r="J25" s="6"/>
    </row>
    <row r="26" spans="1:14">
      <c r="A26" s="729"/>
      <c r="B26" s="812" t="s">
        <v>19</v>
      </c>
      <c r="C26" s="813"/>
      <c r="D26" s="813"/>
      <c r="E26" s="842"/>
      <c r="F26" s="719"/>
    </row>
    <row r="27" spans="1:14">
      <c r="A27" s="729"/>
      <c r="B27" s="707" t="s">
        <v>20</v>
      </c>
      <c r="C27" s="708" t="s">
        <v>97</v>
      </c>
      <c r="D27" s="708" t="s">
        <v>124</v>
      </c>
      <c r="E27" s="708" t="s">
        <v>22</v>
      </c>
      <c r="F27" s="719"/>
    </row>
    <row r="28" spans="1:14" ht="12.75" customHeight="1">
      <c r="A28" s="729"/>
      <c r="B28" s="714" t="s">
        <v>441</v>
      </c>
      <c r="C28" s="54">
        <v>16221.98</v>
      </c>
      <c r="D28" s="967" t="s">
        <v>463</v>
      </c>
      <c r="E28" s="967" t="s">
        <v>917</v>
      </c>
      <c r="F28" s="719"/>
    </row>
    <row r="29" spans="1:14">
      <c r="A29" s="729"/>
      <c r="B29" s="714" t="s">
        <v>24</v>
      </c>
      <c r="C29" s="714">
        <v>919.73</v>
      </c>
      <c r="D29" s="968"/>
      <c r="E29" s="968"/>
      <c r="F29" s="719"/>
    </row>
    <row r="30" spans="1:14">
      <c r="A30" s="729"/>
      <c r="B30" s="714" t="s">
        <v>25</v>
      </c>
      <c r="C30" s="730">
        <v>1290</v>
      </c>
      <c r="D30" s="968"/>
      <c r="E30" s="968"/>
      <c r="F30" s="719"/>
    </row>
    <row r="31" spans="1:14">
      <c r="A31" s="729"/>
      <c r="B31" s="714" t="s">
        <v>26</v>
      </c>
      <c r="C31" s="54">
        <v>3315.28</v>
      </c>
      <c r="D31" s="969"/>
      <c r="E31" s="969"/>
      <c r="F31" s="719"/>
    </row>
    <row r="32" spans="1:14">
      <c r="A32" s="729"/>
      <c r="B32" s="8"/>
      <c r="C32" s="719"/>
      <c r="D32" s="719"/>
      <c r="E32" s="719"/>
      <c r="F32" s="719"/>
    </row>
    <row r="33" spans="1:10">
      <c r="A33" s="729">
        <v>7</v>
      </c>
      <c r="B33" s="767" t="s">
        <v>27</v>
      </c>
      <c r="C33" s="767"/>
      <c r="D33" s="767"/>
      <c r="E33" s="767"/>
      <c r="F33" s="6"/>
      <c r="G33" s="6"/>
      <c r="H33" s="6"/>
      <c r="I33" s="6"/>
      <c r="J33" s="6"/>
    </row>
    <row r="34" spans="1:10">
      <c r="A34" s="729"/>
      <c r="B34" s="707" t="s">
        <v>28</v>
      </c>
      <c r="C34" s="762" t="s">
        <v>918</v>
      </c>
      <c r="D34" s="762"/>
      <c r="E34" s="762"/>
      <c r="F34" s="8"/>
    </row>
    <row r="35" spans="1:10">
      <c r="A35" s="729"/>
      <c r="B35" s="707" t="s">
        <v>30</v>
      </c>
      <c r="C35" s="762" t="s">
        <v>463</v>
      </c>
      <c r="D35" s="762"/>
      <c r="E35" s="762"/>
      <c r="F35" s="8"/>
    </row>
    <row r="36" spans="1:10">
      <c r="A36" s="729"/>
      <c r="B36" s="707" t="s">
        <v>31</v>
      </c>
      <c r="C36" s="762" t="s">
        <v>917</v>
      </c>
      <c r="D36" s="762"/>
      <c r="E36" s="762"/>
      <c r="F36" s="8"/>
    </row>
    <row r="37" spans="1:10">
      <c r="A37" s="729"/>
      <c r="C37" s="8"/>
      <c r="D37" s="8"/>
      <c r="E37" s="8"/>
      <c r="F37" s="8"/>
    </row>
    <row r="38" spans="1:10">
      <c r="A38" s="729"/>
      <c r="B38" s="719"/>
      <c r="C38" s="8"/>
      <c r="D38" s="8"/>
      <c r="E38" s="8"/>
      <c r="F38" s="8"/>
    </row>
    <row r="39" spans="1:10">
      <c r="A39" s="729">
        <v>8</v>
      </c>
      <c r="B39" s="767" t="s">
        <v>310</v>
      </c>
      <c r="C39" s="767"/>
      <c r="D39" s="767"/>
      <c r="E39" s="767"/>
      <c r="F39" s="6"/>
      <c r="G39" s="6"/>
      <c r="H39" s="6"/>
      <c r="I39" s="6"/>
      <c r="J39" s="6"/>
    </row>
    <row r="40" spans="1:10">
      <c r="A40" s="729"/>
      <c r="B40" s="707" t="s">
        <v>33</v>
      </c>
      <c r="C40" s="762" t="s">
        <v>919</v>
      </c>
      <c r="D40" s="762"/>
      <c r="E40" s="762"/>
      <c r="F40" s="8"/>
    </row>
    <row r="41" spans="1:10">
      <c r="A41" s="729"/>
      <c r="B41" s="707" t="s">
        <v>30</v>
      </c>
      <c r="C41" s="762" t="s">
        <v>463</v>
      </c>
      <c r="D41" s="762"/>
      <c r="E41" s="762"/>
      <c r="F41" s="8"/>
    </row>
    <row r="42" spans="1:10">
      <c r="A42" s="729"/>
      <c r="B42" s="707" t="s">
        <v>31</v>
      </c>
      <c r="C42" s="762" t="s">
        <v>917</v>
      </c>
      <c r="D42" s="762"/>
      <c r="E42" s="762"/>
      <c r="F42" s="8"/>
    </row>
    <row r="43" spans="1:10">
      <c r="A43" s="729"/>
      <c r="B43" s="768" t="s">
        <v>466</v>
      </c>
      <c r="C43" s="769"/>
      <c r="D43" s="769"/>
      <c r="E43" s="770"/>
      <c r="F43" s="8"/>
    </row>
    <row r="44" spans="1:10">
      <c r="A44" s="724"/>
      <c r="D44" s="711"/>
      <c r="E44" s="8"/>
    </row>
    <row r="45" spans="1:10">
      <c r="A45" s="11">
        <v>9</v>
      </c>
      <c r="B45" s="766" t="s">
        <v>311</v>
      </c>
      <c r="C45" s="767"/>
      <c r="D45" s="767"/>
      <c r="E45" s="767"/>
      <c r="F45" s="12"/>
      <c r="G45" s="6"/>
      <c r="H45" s="6"/>
      <c r="I45" s="6"/>
    </row>
    <row r="46" spans="1:10" ht="39.6">
      <c r="A46" s="11"/>
      <c r="B46" s="712" t="s">
        <v>36</v>
      </c>
      <c r="C46" s="720" t="s">
        <v>37</v>
      </c>
      <c r="D46" s="722" t="s">
        <v>86</v>
      </c>
      <c r="E46" s="720" t="s">
        <v>92</v>
      </c>
    </row>
    <row r="47" spans="1:10" ht="92.4">
      <c r="A47" s="13"/>
      <c r="B47" s="715" t="s">
        <v>464</v>
      </c>
      <c r="C47" s="715" t="s">
        <v>1296</v>
      </c>
      <c r="D47" s="715" t="s">
        <v>920</v>
      </c>
      <c r="E47" s="721" t="s">
        <v>76</v>
      </c>
    </row>
    <row r="48" spans="1:10" ht="12.75" customHeight="1">
      <c r="A48" s="14"/>
      <c r="B48" s="818"/>
      <c r="C48" s="818"/>
      <c r="D48" s="818"/>
      <c r="E48" s="818"/>
      <c r="F48" s="719"/>
      <c r="G48" s="719"/>
      <c r="H48" s="719"/>
    </row>
    <row r="49" spans="1:14">
      <c r="A49" s="15"/>
      <c r="B49" s="837"/>
      <c r="C49" s="837"/>
      <c r="D49" s="837"/>
      <c r="E49" s="837"/>
      <c r="F49" s="719"/>
      <c r="G49" s="719"/>
      <c r="H49" s="719"/>
      <c r="I49" s="719"/>
    </row>
    <row r="50" spans="1:14">
      <c r="A50" s="11">
        <v>10</v>
      </c>
      <c r="B50" s="766" t="s">
        <v>311</v>
      </c>
      <c r="C50" s="767"/>
      <c r="D50" s="767"/>
      <c r="E50" s="767"/>
      <c r="F50" s="719"/>
      <c r="G50" s="719"/>
      <c r="H50" s="719"/>
    </row>
    <row r="51" spans="1:14">
      <c r="A51" s="13"/>
      <c r="B51" s="867" t="s">
        <v>41</v>
      </c>
      <c r="C51" s="869" t="s">
        <v>1296</v>
      </c>
      <c r="D51" s="870"/>
      <c r="E51" s="871"/>
      <c r="K51" s="1"/>
    </row>
    <row r="52" spans="1:14" ht="46.5" customHeight="1">
      <c r="A52" s="13"/>
      <c r="B52" s="868"/>
      <c r="C52" s="872"/>
      <c r="D52" s="873"/>
      <c r="E52" s="874"/>
      <c r="K52" s="1"/>
    </row>
    <row r="53" spans="1:14" ht="60.75" customHeight="1">
      <c r="A53" s="11"/>
      <c r="B53" s="16" t="s">
        <v>42</v>
      </c>
      <c r="C53" s="764" t="s">
        <v>921</v>
      </c>
      <c r="D53" s="764"/>
      <c r="E53" s="764"/>
    </row>
    <row r="54" spans="1:14">
      <c r="A54" s="13"/>
      <c r="B54" s="16" t="s">
        <v>43</v>
      </c>
      <c r="C54" s="875" t="s">
        <v>44</v>
      </c>
      <c r="D54" s="876"/>
      <c r="E54" s="877"/>
      <c r="K54" s="17"/>
    </row>
    <row r="55" spans="1:14" s="38" customFormat="1">
      <c r="A55" s="18" t="s">
        <v>45</v>
      </c>
      <c r="B55" s="858" t="s">
        <v>46</v>
      </c>
      <c r="C55" s="858"/>
      <c r="D55" s="858"/>
      <c r="E55" s="858"/>
    </row>
    <row r="56" spans="1:14">
      <c r="A56" s="23"/>
      <c r="B56" s="24"/>
      <c r="C56" s="25"/>
      <c r="D56" s="25"/>
      <c r="E56" s="25"/>
      <c r="F56" s="25"/>
    </row>
    <row r="57" spans="1:14">
      <c r="A57" s="729">
        <v>11</v>
      </c>
      <c r="B57" s="2" t="s">
        <v>47</v>
      </c>
      <c r="C57" s="799" t="s">
        <v>271</v>
      </c>
      <c r="D57" s="799"/>
      <c r="E57" s="799"/>
      <c r="F57" s="6"/>
      <c r="G57" s="6"/>
      <c r="H57" s="26"/>
      <c r="I57" s="6"/>
      <c r="J57" s="6"/>
    </row>
    <row r="58" spans="1:14">
      <c r="A58" s="729"/>
      <c r="B58" s="719"/>
      <c r="C58" s="719"/>
      <c r="D58" s="719"/>
      <c r="E58" s="719"/>
      <c r="F58" s="719"/>
      <c r="G58" s="719"/>
      <c r="H58" s="27"/>
      <c r="I58" s="27"/>
      <c r="J58" s="719"/>
    </row>
    <row r="59" spans="1:14">
      <c r="A59" s="729">
        <v>12</v>
      </c>
      <c r="B59" s="6" t="s">
        <v>48</v>
      </c>
      <c r="C59" s="6"/>
      <c r="D59" s="6"/>
      <c r="E59" s="26"/>
      <c r="F59" s="26"/>
      <c r="G59" s="6"/>
      <c r="H59" s="6"/>
      <c r="I59" s="6"/>
      <c r="J59" s="6"/>
      <c r="K59" s="6"/>
      <c r="L59" s="6"/>
      <c r="M59" s="6"/>
      <c r="N59" s="6"/>
    </row>
    <row r="60" spans="1:14">
      <c r="A60" s="729"/>
      <c r="B60" s="6"/>
      <c r="C60" s="6"/>
      <c r="D60" s="6"/>
      <c r="E60" s="26"/>
      <c r="F60" s="26"/>
      <c r="G60" s="26"/>
      <c r="H60" s="6"/>
      <c r="I60" s="6"/>
      <c r="J60" s="6"/>
      <c r="K60" s="6"/>
      <c r="L60" s="6"/>
      <c r="M60" s="6"/>
      <c r="N60" s="6"/>
    </row>
    <row r="61" spans="1:14">
      <c r="A61" s="729"/>
      <c r="B61" s="707" t="s">
        <v>49</v>
      </c>
      <c r="C61" s="762" t="s">
        <v>163</v>
      </c>
      <c r="D61" s="762"/>
      <c r="E61" s="762"/>
      <c r="F61" s="27"/>
      <c r="G61" s="27"/>
      <c r="H61" s="719"/>
      <c r="I61" s="719"/>
      <c r="J61" s="719"/>
      <c r="K61" s="719"/>
      <c r="L61" s="719"/>
      <c r="M61" s="719"/>
      <c r="N61" s="719"/>
    </row>
    <row r="62" spans="1:14">
      <c r="A62" s="729"/>
      <c r="B62" s="719"/>
      <c r="C62" s="719"/>
      <c r="D62" s="719"/>
      <c r="E62" s="719"/>
      <c r="F62" s="719"/>
      <c r="G62" s="27"/>
      <c r="H62" s="719"/>
      <c r="I62" s="719"/>
      <c r="J62" s="719"/>
      <c r="K62" s="719"/>
      <c r="L62" s="719"/>
      <c r="M62" s="719"/>
      <c r="N62" s="719"/>
    </row>
    <row r="63" spans="1:14" ht="30" customHeight="1">
      <c r="A63" s="729"/>
      <c r="B63" s="767" t="s">
        <v>50</v>
      </c>
      <c r="C63" s="800" t="s">
        <v>467</v>
      </c>
      <c r="D63" s="800" t="s">
        <v>468</v>
      </c>
      <c r="E63" s="802" t="s">
        <v>720</v>
      </c>
      <c r="F63" s="790" t="s">
        <v>117</v>
      </c>
      <c r="G63" s="791"/>
      <c r="H63" s="792"/>
      <c r="I63" s="771" t="s">
        <v>52</v>
      </c>
      <c r="J63" s="771"/>
      <c r="K63" s="771"/>
      <c r="L63" s="771" t="s">
        <v>53</v>
      </c>
      <c r="M63" s="771"/>
      <c r="N63" s="771"/>
    </row>
    <row r="64" spans="1:14" ht="39.6">
      <c r="A64" s="724"/>
      <c r="B64" s="767"/>
      <c r="C64" s="801"/>
      <c r="D64" s="801"/>
      <c r="E64" s="803"/>
      <c r="F64" s="707" t="s">
        <v>54</v>
      </c>
      <c r="G64" s="707" t="s">
        <v>55</v>
      </c>
      <c r="H64" s="707" t="s">
        <v>56</v>
      </c>
      <c r="I64" s="707" t="s">
        <v>57</v>
      </c>
      <c r="J64" s="707" t="s">
        <v>55</v>
      </c>
      <c r="K64" s="707" t="s">
        <v>56</v>
      </c>
      <c r="L64" s="707" t="s">
        <v>57</v>
      </c>
      <c r="M64" s="707" t="s">
        <v>55</v>
      </c>
      <c r="N64" s="707" t="s">
        <v>56</v>
      </c>
    </row>
    <row r="65" spans="1:14">
      <c r="A65" s="724"/>
      <c r="B65" s="707" t="s">
        <v>80</v>
      </c>
      <c r="C65" s="130">
        <v>114</v>
      </c>
      <c r="D65" s="728">
        <v>116</v>
      </c>
      <c r="E65" s="728">
        <v>121</v>
      </c>
      <c r="F65" s="728">
        <v>103</v>
      </c>
      <c r="G65" s="728">
        <v>152.94999999999999</v>
      </c>
      <c r="H65" s="728">
        <v>96</v>
      </c>
      <c r="I65" s="728" t="s">
        <v>76</v>
      </c>
      <c r="J65" s="728" t="s">
        <v>76</v>
      </c>
      <c r="K65" s="728" t="s">
        <v>76</v>
      </c>
      <c r="L65" s="728" t="s">
        <v>76</v>
      </c>
      <c r="M65" s="728" t="s">
        <v>76</v>
      </c>
      <c r="N65" s="728" t="s">
        <v>76</v>
      </c>
    </row>
    <row r="66" spans="1:14" ht="26.4">
      <c r="A66" s="724"/>
      <c r="B66" s="707" t="s">
        <v>167</v>
      </c>
      <c r="C66" s="728">
        <v>19664.7</v>
      </c>
      <c r="D66" s="728">
        <v>19122.150000000001</v>
      </c>
      <c r="E66" s="728">
        <v>21441.35</v>
      </c>
      <c r="F66" s="28">
        <v>22326.9</v>
      </c>
      <c r="G66" s="28">
        <v>22526.6</v>
      </c>
      <c r="H66" s="28">
        <v>17312.75</v>
      </c>
      <c r="I66" s="728" t="s">
        <v>76</v>
      </c>
      <c r="J66" s="728" t="s">
        <v>76</v>
      </c>
      <c r="K66" s="728" t="s">
        <v>76</v>
      </c>
      <c r="L66" s="728" t="s">
        <v>76</v>
      </c>
      <c r="M66" s="728" t="s">
        <v>76</v>
      </c>
      <c r="N66" s="728" t="s">
        <v>76</v>
      </c>
    </row>
    <row r="67" spans="1:14" ht="13.8">
      <c r="A67" s="724"/>
      <c r="B67" s="707" t="s">
        <v>313</v>
      </c>
      <c r="C67" s="829" t="s">
        <v>76</v>
      </c>
      <c r="D67" s="829"/>
      <c r="E67" s="829"/>
      <c r="F67" s="829"/>
      <c r="G67" s="829"/>
      <c r="H67" s="829"/>
      <c r="I67" s="829"/>
      <c r="J67" s="829"/>
      <c r="K67" s="829"/>
      <c r="L67" s="829"/>
      <c r="M67" s="829"/>
      <c r="N67" s="829"/>
    </row>
    <row r="68" spans="1:14" ht="13.8">
      <c r="A68" s="724"/>
      <c r="B68" s="878" t="s">
        <v>317</v>
      </c>
      <c r="C68" s="832"/>
      <c r="D68" s="832"/>
      <c r="E68" s="832"/>
      <c r="F68" s="832"/>
      <c r="G68" s="832"/>
      <c r="H68" s="832"/>
      <c r="I68" s="832"/>
      <c r="J68" s="832"/>
      <c r="K68" s="832"/>
      <c r="L68" s="832"/>
      <c r="M68" s="832"/>
      <c r="N68" s="832"/>
    </row>
    <row r="69" spans="1:14">
      <c r="A69" s="724"/>
      <c r="B69" s="810" t="s">
        <v>60</v>
      </c>
      <c r="C69" s="810"/>
      <c r="D69" s="810"/>
      <c r="E69" s="810"/>
      <c r="F69" s="810"/>
      <c r="G69" s="810"/>
      <c r="H69" s="810"/>
      <c r="I69" s="810"/>
      <c r="J69" s="810"/>
      <c r="K69" s="810"/>
      <c r="L69" s="810"/>
      <c r="M69" s="810"/>
      <c r="N69" s="810"/>
    </row>
    <row r="70" spans="1:14" s="1" customFormat="1">
      <c r="B70" s="853" t="s">
        <v>61</v>
      </c>
      <c r="C70" s="853"/>
      <c r="D70" s="853"/>
      <c r="E70" s="853"/>
      <c r="F70" s="853"/>
      <c r="G70" s="853"/>
      <c r="H70" s="853"/>
      <c r="I70" s="853"/>
      <c r="J70" s="853"/>
      <c r="K70" s="853"/>
      <c r="L70" s="853"/>
      <c r="M70" s="853"/>
      <c r="N70" s="853"/>
    </row>
    <row r="71" spans="1:14">
      <c r="A71" s="724"/>
      <c r="B71" s="831" t="s">
        <v>110</v>
      </c>
      <c r="C71" s="831"/>
      <c r="D71" s="831"/>
      <c r="E71" s="831"/>
      <c r="F71" s="831"/>
      <c r="G71" s="831"/>
      <c r="H71" s="831"/>
      <c r="I71" s="831"/>
      <c r="J71" s="831"/>
      <c r="K71" s="831"/>
      <c r="L71" s="831"/>
      <c r="M71" s="831"/>
      <c r="N71" s="831"/>
    </row>
    <row r="72" spans="1:14">
      <c r="A72" s="724"/>
      <c r="B72" s="831" t="s">
        <v>62</v>
      </c>
      <c r="C72" s="831"/>
      <c r="D72" s="831"/>
      <c r="E72" s="831"/>
      <c r="F72" s="831"/>
      <c r="G72" s="831"/>
      <c r="H72" s="831"/>
      <c r="I72" s="831"/>
      <c r="J72" s="831"/>
      <c r="K72" s="831"/>
      <c r="L72" s="831"/>
      <c r="M72" s="831"/>
      <c r="N72" s="831"/>
    </row>
    <row r="73" spans="1:14">
      <c r="A73" s="724"/>
      <c r="B73" s="30"/>
      <c r="C73" s="30"/>
      <c r="D73" s="30"/>
      <c r="E73" s="30"/>
      <c r="F73" s="30"/>
      <c r="G73" s="8"/>
      <c r="H73" s="8"/>
      <c r="I73" s="8"/>
      <c r="J73" s="8"/>
      <c r="K73" s="8"/>
      <c r="L73" s="8"/>
      <c r="M73" s="8"/>
      <c r="N73" s="8"/>
    </row>
    <row r="74" spans="1:14" ht="29.25" customHeight="1">
      <c r="A74" s="729">
        <v>13</v>
      </c>
      <c r="B74" s="796" t="s">
        <v>63</v>
      </c>
      <c r="C74" s="797"/>
      <c r="D74" s="797"/>
      <c r="E74" s="797"/>
      <c r="F74" s="797"/>
      <c r="G74" s="766"/>
      <c r="H74" s="6"/>
      <c r="I74" s="6"/>
      <c r="J74" s="6"/>
      <c r="K74" s="6"/>
      <c r="L74" s="6"/>
      <c r="M74" s="6"/>
      <c r="N74" s="6"/>
    </row>
    <row r="75" spans="1:14">
      <c r="A75" s="729"/>
      <c r="C75" s="719"/>
      <c r="D75" s="719"/>
      <c r="E75" s="719"/>
      <c r="F75" s="719"/>
      <c r="G75" s="719"/>
      <c r="H75" s="719"/>
      <c r="I75" s="719"/>
      <c r="J75" s="719"/>
      <c r="K75" s="719"/>
      <c r="L75" s="719"/>
      <c r="M75" s="719"/>
      <c r="N75" s="719"/>
    </row>
    <row r="76" spans="1:14" ht="26.4">
      <c r="A76" s="724"/>
      <c r="B76" s="709" t="s">
        <v>64</v>
      </c>
      <c r="C76" s="708" t="s">
        <v>65</v>
      </c>
      <c r="D76" s="708" t="s">
        <v>342</v>
      </c>
      <c r="E76" s="708" t="s">
        <v>94</v>
      </c>
      <c r="F76" s="708" t="s">
        <v>67</v>
      </c>
      <c r="G76" s="708" t="s">
        <v>81</v>
      </c>
      <c r="H76" s="8"/>
      <c r="I76" s="8"/>
      <c r="J76" s="8"/>
      <c r="K76" s="8"/>
      <c r="L76" s="8"/>
      <c r="M76" s="8"/>
      <c r="N76" s="8"/>
    </row>
    <row r="77" spans="1:14" ht="25.5" customHeight="1">
      <c r="A77" s="724"/>
      <c r="B77" s="773" t="s">
        <v>440</v>
      </c>
      <c r="C77" s="10" t="s">
        <v>472</v>
      </c>
      <c r="D77" s="726">
        <v>6.94</v>
      </c>
      <c r="E77" s="726">
        <v>8.27</v>
      </c>
      <c r="F77" s="958" t="s">
        <v>470</v>
      </c>
      <c r="G77" s="958" t="s">
        <v>471</v>
      </c>
      <c r="H77" s="32"/>
      <c r="I77" s="32"/>
      <c r="J77" s="32"/>
      <c r="K77" s="32"/>
      <c r="L77" s="32"/>
      <c r="M77" s="32"/>
      <c r="N77" s="32"/>
    </row>
    <row r="78" spans="1:14">
      <c r="A78" s="724"/>
      <c r="B78" s="773"/>
      <c r="C78" s="2" t="s">
        <v>126</v>
      </c>
      <c r="D78" s="726"/>
      <c r="E78" s="726"/>
      <c r="F78" s="959"/>
      <c r="G78" s="959"/>
      <c r="H78" s="32"/>
      <c r="I78" s="32"/>
      <c r="J78" s="32"/>
      <c r="K78" s="32"/>
      <c r="L78" s="32"/>
      <c r="M78" s="32"/>
      <c r="N78" s="32"/>
    </row>
    <row r="79" spans="1:14">
      <c r="A79" s="724"/>
      <c r="B79" s="773"/>
      <c r="C79" s="10" t="s">
        <v>469</v>
      </c>
      <c r="D79" s="726">
        <v>1.48</v>
      </c>
      <c r="E79" s="726">
        <v>1.98</v>
      </c>
      <c r="F79" s="959"/>
      <c r="G79" s="959"/>
      <c r="H79" s="32"/>
      <c r="I79" s="32"/>
      <c r="J79" s="32"/>
      <c r="K79" s="32"/>
      <c r="L79" s="32"/>
      <c r="M79" s="32"/>
      <c r="N79" s="32"/>
    </row>
    <row r="80" spans="1:14">
      <c r="A80" s="724"/>
      <c r="B80" s="773"/>
      <c r="C80" s="2" t="s">
        <v>70</v>
      </c>
      <c r="D80" s="125"/>
      <c r="E80" s="726"/>
      <c r="F80" s="959"/>
      <c r="G80" s="959"/>
      <c r="H80" s="32"/>
      <c r="I80" s="32"/>
      <c r="J80" s="32"/>
      <c r="K80" s="32"/>
      <c r="L80" s="32"/>
      <c r="M80" s="32"/>
      <c r="N80" s="32"/>
    </row>
    <row r="81" spans="1:14">
      <c r="A81" s="724"/>
      <c r="B81" s="773" t="s">
        <v>71</v>
      </c>
      <c r="C81" s="10" t="s">
        <v>472</v>
      </c>
      <c r="D81" s="67">
        <v>10.09</v>
      </c>
      <c r="E81" s="726">
        <f>F65/E77</f>
        <v>12.454655380894801</v>
      </c>
      <c r="F81" s="959"/>
      <c r="G81" s="959"/>
      <c r="H81" s="32"/>
      <c r="I81" s="32"/>
      <c r="J81" s="32"/>
      <c r="K81" s="32"/>
      <c r="L81" s="32"/>
      <c r="M81" s="32"/>
      <c r="N81" s="32"/>
    </row>
    <row r="82" spans="1:14">
      <c r="A82" s="724"/>
      <c r="B82" s="773"/>
      <c r="C82" s="2" t="s">
        <v>126</v>
      </c>
      <c r="D82" s="726"/>
      <c r="E82" s="726"/>
      <c r="F82" s="959"/>
      <c r="G82" s="959"/>
      <c r="H82" s="32"/>
      <c r="I82" s="32"/>
      <c r="J82" s="32"/>
      <c r="K82" s="32"/>
      <c r="L82" s="32"/>
      <c r="M82" s="32"/>
      <c r="N82" s="32"/>
    </row>
    <row r="83" spans="1:14">
      <c r="A83" s="724"/>
      <c r="B83" s="773"/>
      <c r="C83" s="10" t="s">
        <v>469</v>
      </c>
      <c r="D83" s="726">
        <v>34.25</v>
      </c>
      <c r="E83" s="726">
        <f>33.66/E79</f>
        <v>17</v>
      </c>
      <c r="F83" s="959"/>
      <c r="G83" s="959"/>
      <c r="H83" s="32"/>
      <c r="I83" s="32"/>
      <c r="J83" s="32"/>
      <c r="K83" s="32"/>
      <c r="L83" s="32"/>
      <c r="M83" s="32"/>
      <c r="N83" s="32"/>
    </row>
    <row r="84" spans="1:14">
      <c r="A84" s="724"/>
      <c r="B84" s="773"/>
      <c r="C84" s="2" t="s">
        <v>70</v>
      </c>
      <c r="D84" s="125"/>
      <c r="E84" s="726"/>
      <c r="F84" s="959"/>
      <c r="G84" s="959"/>
      <c r="H84" s="32"/>
      <c r="I84" s="32"/>
      <c r="J84" s="32"/>
      <c r="K84" s="32"/>
      <c r="L84" s="32"/>
      <c r="M84" s="32"/>
      <c r="N84" s="32"/>
    </row>
    <row r="85" spans="1:14">
      <c r="A85" s="724"/>
      <c r="B85" s="773" t="s">
        <v>72</v>
      </c>
      <c r="C85" s="10" t="s">
        <v>472</v>
      </c>
      <c r="D85" s="126">
        <v>0.52400000000000002</v>
      </c>
      <c r="E85" s="126">
        <f>C29/(C30+C31)</f>
        <v>0.19971206962443105</v>
      </c>
      <c r="F85" s="959"/>
      <c r="G85" s="959"/>
      <c r="H85" s="32"/>
      <c r="I85" s="32"/>
      <c r="J85" s="32"/>
      <c r="K85" s="32"/>
      <c r="L85" s="32"/>
      <c r="M85" s="32"/>
      <c r="N85" s="32"/>
    </row>
    <row r="86" spans="1:14">
      <c r="A86" s="724"/>
      <c r="B86" s="773"/>
      <c r="C86" s="2" t="s">
        <v>126</v>
      </c>
      <c r="D86" s="726"/>
      <c r="E86" s="726"/>
      <c r="F86" s="959"/>
      <c r="G86" s="959"/>
      <c r="H86" s="32"/>
      <c r="I86" s="32"/>
      <c r="J86" s="32"/>
      <c r="K86" s="32"/>
      <c r="L86" s="32"/>
      <c r="M86" s="32"/>
      <c r="N86" s="32"/>
    </row>
    <row r="87" spans="1:14">
      <c r="A87" s="724"/>
      <c r="B87" s="773"/>
      <c r="C87" s="10" t="s">
        <v>469</v>
      </c>
      <c r="D87" s="126">
        <v>7.3800000000000004E-2</v>
      </c>
      <c r="E87" s="126">
        <f>(237.74/2777.04)</f>
        <v>8.5609137786996234E-2</v>
      </c>
      <c r="F87" s="959"/>
      <c r="G87" s="959"/>
      <c r="H87" s="32"/>
      <c r="I87" s="32"/>
      <c r="J87" s="32"/>
      <c r="K87" s="32"/>
      <c r="L87" s="32"/>
      <c r="M87" s="32"/>
      <c r="N87" s="32"/>
    </row>
    <row r="88" spans="1:14">
      <c r="A88" s="724"/>
      <c r="B88" s="773"/>
      <c r="C88" s="2" t="s">
        <v>70</v>
      </c>
      <c r="D88" s="125"/>
      <c r="E88" s="726"/>
      <c r="F88" s="959"/>
      <c r="G88" s="959"/>
      <c r="H88" s="32"/>
      <c r="I88" s="32"/>
      <c r="J88" s="32"/>
      <c r="K88" s="32"/>
      <c r="L88" s="32"/>
      <c r="M88" s="32"/>
      <c r="N88" s="32"/>
    </row>
    <row r="89" spans="1:14">
      <c r="A89" s="724"/>
      <c r="B89" s="773" t="s">
        <v>73</v>
      </c>
      <c r="C89" s="10" t="s">
        <v>472</v>
      </c>
      <c r="D89" s="65">
        <v>13.24</v>
      </c>
      <c r="E89" s="726">
        <f>4605.28/129</f>
        <v>35.699844961240309</v>
      </c>
      <c r="F89" s="959"/>
      <c r="G89" s="959"/>
      <c r="H89" s="32"/>
      <c r="I89" s="32"/>
      <c r="J89" s="32"/>
      <c r="K89" s="32"/>
      <c r="L89" s="32"/>
      <c r="M89" s="32"/>
      <c r="N89" s="32"/>
    </row>
    <row r="90" spans="1:14">
      <c r="A90" s="724"/>
      <c r="B90" s="773"/>
      <c r="C90" s="2" t="s">
        <v>126</v>
      </c>
      <c r="D90" s="726"/>
      <c r="E90" s="726"/>
      <c r="F90" s="959"/>
      <c r="G90" s="959"/>
      <c r="H90" s="32"/>
      <c r="I90" s="32"/>
      <c r="J90" s="32"/>
      <c r="K90" s="32"/>
      <c r="L90" s="32"/>
      <c r="M90" s="32"/>
      <c r="N90" s="32"/>
    </row>
    <row r="91" spans="1:14">
      <c r="A91" s="724"/>
      <c r="B91" s="828"/>
      <c r="C91" s="10" t="s">
        <v>469</v>
      </c>
      <c r="D91" s="726">
        <v>21.5</v>
      </c>
      <c r="E91" s="726">
        <f>2777.04/118.55</f>
        <v>23.425052720371152</v>
      </c>
      <c r="F91" s="959"/>
      <c r="G91" s="959"/>
      <c r="H91" s="32"/>
      <c r="I91" s="32"/>
      <c r="J91" s="32"/>
      <c r="K91" s="32"/>
      <c r="L91" s="32"/>
      <c r="M91" s="32"/>
      <c r="N91" s="32"/>
    </row>
    <row r="92" spans="1:14">
      <c r="A92" s="724"/>
      <c r="B92" s="828"/>
      <c r="C92" s="2" t="s">
        <v>70</v>
      </c>
      <c r="D92" s="66"/>
      <c r="E92" s="726"/>
      <c r="F92" s="959"/>
      <c r="G92" s="959"/>
      <c r="H92" s="32"/>
      <c r="I92" s="32"/>
      <c r="J92" s="32"/>
      <c r="K92" s="32"/>
      <c r="L92" s="32"/>
      <c r="M92" s="32"/>
      <c r="N92" s="32"/>
    </row>
    <row r="93" spans="1:14" s="1" customFormat="1">
      <c r="B93" s="777"/>
      <c r="C93" s="778"/>
      <c r="D93" s="778"/>
      <c r="E93" s="778"/>
      <c r="F93" s="778"/>
      <c r="G93" s="779"/>
    </row>
    <row r="94" spans="1:14">
      <c r="A94" s="724"/>
      <c r="B94" s="780" t="s">
        <v>473</v>
      </c>
      <c r="C94" s="781"/>
      <c r="D94" s="781"/>
      <c r="E94" s="781"/>
      <c r="F94" s="781"/>
      <c r="G94" s="782"/>
      <c r="H94" s="32"/>
      <c r="I94" s="32"/>
      <c r="J94" s="32"/>
      <c r="K94" s="32"/>
      <c r="L94" s="32"/>
      <c r="M94" s="32"/>
      <c r="N94" s="32"/>
    </row>
    <row r="95" spans="1:14">
      <c r="A95" s="724"/>
      <c r="B95" s="783" t="s">
        <v>78</v>
      </c>
      <c r="C95" s="784"/>
      <c r="D95" s="784"/>
      <c r="E95" s="784"/>
      <c r="F95" s="784"/>
      <c r="G95" s="785"/>
      <c r="H95" s="32"/>
      <c r="I95" s="32"/>
      <c r="J95" s="32"/>
      <c r="K95" s="32"/>
      <c r="L95" s="32"/>
      <c r="M95" s="32"/>
      <c r="N95" s="32"/>
    </row>
    <row r="96" spans="1:14">
      <c r="A96" s="724"/>
      <c r="B96" s="768"/>
      <c r="C96" s="769"/>
      <c r="D96" s="769"/>
      <c r="E96" s="769"/>
      <c r="F96" s="769"/>
      <c r="G96" s="770"/>
      <c r="H96" s="32"/>
      <c r="I96" s="32"/>
      <c r="J96" s="32"/>
      <c r="K96" s="32"/>
      <c r="L96" s="32"/>
      <c r="M96" s="32"/>
      <c r="N96" s="32"/>
    </row>
    <row r="97" spans="1:9">
      <c r="C97" s="786"/>
      <c r="D97" s="786"/>
      <c r="E97" s="786"/>
      <c r="F97" s="786"/>
      <c r="G97" s="786"/>
      <c r="H97" s="32"/>
      <c r="I97" s="32"/>
    </row>
    <row r="98" spans="1:9">
      <c r="A98" s="729">
        <v>14</v>
      </c>
      <c r="B98" s="36" t="s">
        <v>74</v>
      </c>
      <c r="C98" s="805" t="s">
        <v>40</v>
      </c>
      <c r="D98" s="805"/>
      <c r="E98" s="805"/>
      <c r="F98" s="805"/>
      <c r="G98" s="805"/>
    </row>
    <row r="99" spans="1:9">
      <c r="A99" s="711"/>
      <c r="B99" s="862"/>
      <c r="C99" s="863"/>
      <c r="D99" s="863"/>
      <c r="E99" s="863"/>
      <c r="F99" s="863"/>
      <c r="G99" s="864"/>
    </row>
    <row r="102" spans="1:9" ht="13.8">
      <c r="B102" s="879" t="s">
        <v>474</v>
      </c>
      <c r="C102" s="880"/>
      <c r="D102" s="880"/>
      <c r="E102" s="880"/>
      <c r="F102" s="880"/>
      <c r="G102" s="880"/>
      <c r="H102" s="137"/>
    </row>
    <row r="104" spans="1:9">
      <c r="B104" s="1070" t="s">
        <v>1248</v>
      </c>
      <c r="C104" s="1070"/>
      <c r="D104" s="1070"/>
      <c r="E104" s="1070"/>
      <c r="F104" s="1070"/>
      <c r="G104" s="1070"/>
    </row>
    <row r="106" spans="1:9">
      <c r="C106" s="111"/>
      <c r="D106" s="111"/>
    </row>
    <row r="107" spans="1:9">
      <c r="D107" s="52"/>
      <c r="E107" s="52"/>
    </row>
    <row r="108" spans="1:9">
      <c r="C108" s="111"/>
      <c r="D108" s="111"/>
      <c r="E108" s="52"/>
    </row>
  </sheetData>
  <mergeCells count="68">
    <mergeCell ref="B99:G99"/>
    <mergeCell ref="B102:G102"/>
    <mergeCell ref="B104:G104"/>
    <mergeCell ref="D28:D31"/>
    <mergeCell ref="B48:E49"/>
    <mergeCell ref="F77:F92"/>
    <mergeCell ref="B93:G93"/>
    <mergeCell ref="B94:G94"/>
    <mergeCell ref="B95:G95"/>
    <mergeCell ref="B96:G96"/>
    <mergeCell ref="C97:G97"/>
    <mergeCell ref="C98:G98"/>
    <mergeCell ref="B70:N70"/>
    <mergeCell ref="B71:N71"/>
    <mergeCell ref="B72:N72"/>
    <mergeCell ref="B74:G74"/>
    <mergeCell ref="B77:B80"/>
    <mergeCell ref="G77:G92"/>
    <mergeCell ref="B81:B84"/>
    <mergeCell ref="B85:B88"/>
    <mergeCell ref="B89:B92"/>
    <mergeCell ref="B69:N69"/>
    <mergeCell ref="C57:E57"/>
    <mergeCell ref="C61:E61"/>
    <mergeCell ref="B63:B64"/>
    <mergeCell ref="C63:C64"/>
    <mergeCell ref="D63:D64"/>
    <mergeCell ref="E63:E64"/>
    <mergeCell ref="F63:H63"/>
    <mergeCell ref="I63:K63"/>
    <mergeCell ref="L63:N63"/>
    <mergeCell ref="C67:N67"/>
    <mergeCell ref="B68:N68"/>
    <mergeCell ref="B55:E55"/>
    <mergeCell ref="C40:E40"/>
    <mergeCell ref="C41:E41"/>
    <mergeCell ref="C42:E42"/>
    <mergeCell ref="B43:E43"/>
    <mergeCell ref="B45:E45"/>
    <mergeCell ref="B50:E50"/>
    <mergeCell ref="B51:B52"/>
    <mergeCell ref="C51:E52"/>
    <mergeCell ref="C53:E53"/>
    <mergeCell ref="C54:E54"/>
    <mergeCell ref="B39:E39"/>
    <mergeCell ref="C19:E19"/>
    <mergeCell ref="C20:E20"/>
    <mergeCell ref="C21:E21"/>
    <mergeCell ref="C22:E22"/>
    <mergeCell ref="B25:E25"/>
    <mergeCell ref="B26:E26"/>
    <mergeCell ref="E28:E31"/>
    <mergeCell ref="B33:E33"/>
    <mergeCell ref="C34:E34"/>
    <mergeCell ref="C35:E35"/>
    <mergeCell ref="C36:E36"/>
    <mergeCell ref="C18:E18"/>
    <mergeCell ref="A1:B1"/>
    <mergeCell ref="C3:E3"/>
    <mergeCell ref="C5:E5"/>
    <mergeCell ref="B6:E6"/>
    <mergeCell ref="C8:E8"/>
    <mergeCell ref="B9:E9"/>
    <mergeCell ref="C11:E11"/>
    <mergeCell ref="B12:E12"/>
    <mergeCell ref="C14:E14"/>
    <mergeCell ref="B15:E15"/>
    <mergeCell ref="B17:E17"/>
  </mergeCells>
  <pageMargins left="0.7" right="0.7" top="0.75" bottom="0.75" header="0.3" footer="0.3"/>
  <pageSetup paperSize="8" scale="82" orientation="landscape" horizontalDpi="200" verticalDpi="200" r:id="rId1"/>
  <rowBreaks count="1" manualBreakCount="1">
    <brk id="51" max="1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view="pageBreakPreview" topLeftCell="A79" zoomScaleNormal="100" zoomScaleSheetLayoutView="100" zoomScalePageLayoutView="50" workbookViewId="0">
      <selection activeCell="C51" sqref="C51:E52"/>
    </sheetView>
  </sheetViews>
  <sheetFormatPr defaultColWidth="8.88671875" defaultRowHeight="13.2"/>
  <cols>
    <col min="1" max="1" width="8.88671875" style="5"/>
    <col min="2" max="2" width="40.88671875" style="5" customWidth="1"/>
    <col min="3" max="3" width="38.109375" style="5" customWidth="1"/>
    <col min="4" max="4" width="25.5546875" style="5" customWidth="1"/>
    <col min="5" max="5" width="15.109375" style="5" customWidth="1"/>
    <col min="6" max="6" width="11.33203125" style="5" customWidth="1"/>
    <col min="7" max="7" width="12.6640625" style="5" customWidth="1"/>
    <col min="8" max="8" width="9.33203125" style="5" bestFit="1" customWidth="1"/>
    <col min="9" max="16384" width="8.88671875" style="5"/>
  </cols>
  <sheetData>
    <row r="1" spans="1:5">
      <c r="A1" s="804" t="s">
        <v>0</v>
      </c>
      <c r="B1" s="804"/>
      <c r="D1" s="1"/>
    </row>
    <row r="3" spans="1:5">
      <c r="A3" s="724" t="s">
        <v>1</v>
      </c>
      <c r="B3" s="2" t="s">
        <v>2</v>
      </c>
      <c r="C3" s="859" t="s">
        <v>452</v>
      </c>
      <c r="D3" s="860"/>
      <c r="E3" s="861"/>
    </row>
    <row r="4" spans="1:5">
      <c r="D4" s="725"/>
    </row>
    <row r="5" spans="1:5">
      <c r="A5" s="19">
        <v>1</v>
      </c>
      <c r="B5" s="2" t="s">
        <v>3</v>
      </c>
      <c r="C5" s="805" t="s">
        <v>316</v>
      </c>
      <c r="D5" s="805"/>
      <c r="E5" s="805"/>
    </row>
    <row r="6" spans="1:5">
      <c r="A6" s="729"/>
      <c r="B6" s="810" t="s">
        <v>5</v>
      </c>
      <c r="C6" s="810"/>
      <c r="D6" s="810"/>
      <c r="E6" s="810"/>
    </row>
    <row r="7" spans="1:5">
      <c r="A7" s="729"/>
      <c r="B7" s="6"/>
      <c r="D7" s="725"/>
    </row>
    <row r="8" spans="1:5">
      <c r="A8" s="729">
        <v>2</v>
      </c>
      <c r="B8" s="2" t="s">
        <v>6</v>
      </c>
      <c r="C8" s="807" t="s">
        <v>453</v>
      </c>
      <c r="D8" s="807"/>
      <c r="E8" s="807"/>
    </row>
    <row r="9" spans="1:5">
      <c r="A9" s="729"/>
      <c r="B9" s="810" t="s">
        <v>5</v>
      </c>
      <c r="C9" s="810"/>
      <c r="D9" s="810"/>
      <c r="E9" s="810"/>
    </row>
    <row r="10" spans="1:5">
      <c r="A10" s="729"/>
      <c r="B10" s="6"/>
      <c r="D10" s="725"/>
    </row>
    <row r="11" spans="1:5" ht="26.4">
      <c r="A11" s="729">
        <v>3</v>
      </c>
      <c r="B11" s="2" t="s">
        <v>7</v>
      </c>
      <c r="C11" s="805" t="s">
        <v>332</v>
      </c>
      <c r="D11" s="805"/>
      <c r="E11" s="805"/>
    </row>
    <row r="12" spans="1:5">
      <c r="A12" s="729"/>
      <c r="B12" s="810" t="s">
        <v>5</v>
      </c>
      <c r="C12" s="810"/>
      <c r="D12" s="810"/>
      <c r="E12" s="810"/>
    </row>
    <row r="13" spans="1:5">
      <c r="A13" s="729"/>
      <c r="B13" s="6"/>
      <c r="D13" s="725"/>
    </row>
    <row r="14" spans="1:5">
      <c r="A14" s="729">
        <v>4</v>
      </c>
      <c r="B14" s="2" t="s">
        <v>9</v>
      </c>
      <c r="C14" s="807" t="s">
        <v>475</v>
      </c>
      <c r="D14" s="807"/>
      <c r="E14" s="807"/>
    </row>
    <row r="15" spans="1:5" ht="13.5" customHeight="1">
      <c r="A15" s="729"/>
      <c r="B15" s="810" t="s">
        <v>10</v>
      </c>
      <c r="C15" s="810"/>
      <c r="D15" s="810"/>
      <c r="E15" s="810"/>
    </row>
    <row r="16" spans="1:5">
      <c r="A16" s="729"/>
      <c r="D16" s="725"/>
    </row>
    <row r="17" spans="1:14">
      <c r="A17" s="729">
        <v>5</v>
      </c>
      <c r="B17" s="767" t="s">
        <v>308</v>
      </c>
      <c r="C17" s="800"/>
      <c r="D17" s="800"/>
      <c r="E17" s="800"/>
      <c r="F17" s="6"/>
      <c r="G17" s="6"/>
      <c r="H17" s="6"/>
      <c r="I17" s="6"/>
      <c r="J17" s="8"/>
      <c r="K17" s="8"/>
      <c r="L17" s="8"/>
      <c r="M17" s="8"/>
      <c r="N17" s="8"/>
    </row>
    <row r="18" spans="1:14">
      <c r="A18" s="729"/>
      <c r="B18" s="713" t="s">
        <v>12</v>
      </c>
      <c r="C18" s="1013">
        <v>0.12509999999999999</v>
      </c>
      <c r="D18" s="1013"/>
      <c r="E18" s="1013"/>
      <c r="F18" s="719"/>
      <c r="G18" s="8"/>
      <c r="H18" s="8"/>
      <c r="I18" s="8"/>
      <c r="J18" s="8"/>
      <c r="K18" s="8"/>
      <c r="L18" s="8"/>
      <c r="M18" s="8"/>
      <c r="N18" s="8"/>
    </row>
    <row r="19" spans="1:14" ht="26.4">
      <c r="A19" s="729"/>
      <c r="B19" s="713" t="s">
        <v>462</v>
      </c>
      <c r="C19" s="835">
        <v>1.8200000000000001E-2</v>
      </c>
      <c r="D19" s="835"/>
      <c r="E19" s="835"/>
      <c r="F19" s="719"/>
      <c r="G19" s="8"/>
      <c r="I19" s="8"/>
      <c r="J19" s="8"/>
      <c r="K19" s="8"/>
      <c r="L19" s="8"/>
      <c r="M19" s="8"/>
      <c r="N19" s="8"/>
    </row>
    <row r="20" spans="1:14">
      <c r="A20" s="729"/>
      <c r="B20" s="713" t="s">
        <v>116</v>
      </c>
      <c r="C20" s="835">
        <v>1.8200000000000001E-2</v>
      </c>
      <c r="D20" s="835"/>
      <c r="E20" s="835"/>
      <c r="F20" s="719"/>
      <c r="G20" s="8"/>
      <c r="H20" s="8"/>
      <c r="I20" s="8"/>
      <c r="J20" s="8"/>
      <c r="K20" s="8"/>
      <c r="L20" s="8"/>
      <c r="M20" s="8"/>
      <c r="N20" s="8"/>
    </row>
    <row r="21" spans="1:14">
      <c r="A21" s="729"/>
      <c r="B21" s="713" t="s">
        <v>15</v>
      </c>
      <c r="C21" s="835" t="s">
        <v>459</v>
      </c>
      <c r="D21" s="836"/>
      <c r="E21" s="836"/>
      <c r="F21" s="719"/>
      <c r="G21" s="8"/>
      <c r="H21" s="8"/>
      <c r="I21" s="8"/>
      <c r="J21" s="8"/>
      <c r="K21" s="8"/>
      <c r="L21" s="8"/>
      <c r="M21" s="8"/>
      <c r="N21" s="8"/>
    </row>
    <row r="22" spans="1:14">
      <c r="A22" s="729"/>
      <c r="B22" s="713" t="s">
        <v>16</v>
      </c>
      <c r="C22" s="835" t="s">
        <v>460</v>
      </c>
      <c r="D22" s="836"/>
      <c r="E22" s="836"/>
      <c r="F22" s="719"/>
      <c r="G22" s="8"/>
      <c r="H22" s="8"/>
      <c r="I22" s="8"/>
      <c r="J22" s="8"/>
      <c r="K22" s="8"/>
      <c r="L22" s="8"/>
      <c r="M22" s="8"/>
      <c r="N22" s="8"/>
    </row>
    <row r="23" spans="1:14">
      <c r="A23" s="729"/>
      <c r="C23" s="8"/>
      <c r="D23" s="8"/>
      <c r="E23" s="8"/>
      <c r="F23" s="719"/>
      <c r="G23" s="8"/>
      <c r="H23" s="8"/>
      <c r="I23" s="8"/>
      <c r="J23" s="8"/>
      <c r="K23" s="8"/>
      <c r="L23" s="8"/>
      <c r="M23" s="8"/>
      <c r="N23" s="8"/>
    </row>
    <row r="24" spans="1:14">
      <c r="A24" s="729"/>
      <c r="B24" s="719"/>
      <c r="C24" s="719"/>
      <c r="D24" s="719"/>
      <c r="E24" s="719"/>
      <c r="F24" s="719"/>
      <c r="G24" s="8"/>
      <c r="H24" s="8"/>
      <c r="I24" s="8"/>
      <c r="J24" s="8"/>
      <c r="K24" s="8"/>
      <c r="L24" s="8"/>
      <c r="M24" s="8"/>
      <c r="N24" s="8"/>
    </row>
    <row r="25" spans="1:14">
      <c r="A25" s="729">
        <v>6</v>
      </c>
      <c r="B25" s="767" t="s">
        <v>312</v>
      </c>
      <c r="C25" s="767"/>
      <c r="D25" s="767"/>
      <c r="E25" s="767"/>
      <c r="F25" s="6"/>
      <c r="G25" s="6"/>
      <c r="H25" s="8"/>
      <c r="I25" s="6"/>
      <c r="J25" s="6"/>
    </row>
    <row r="26" spans="1:14">
      <c r="A26" s="729"/>
      <c r="B26" s="812" t="s">
        <v>19</v>
      </c>
      <c r="C26" s="813"/>
      <c r="D26" s="813"/>
      <c r="E26" s="842"/>
      <c r="F26" s="719"/>
    </row>
    <row r="27" spans="1:14">
      <c r="A27" s="729"/>
      <c r="B27" s="707" t="s">
        <v>20</v>
      </c>
      <c r="C27" s="708" t="s">
        <v>97</v>
      </c>
      <c r="D27" s="708" t="s">
        <v>124</v>
      </c>
      <c r="E27" s="708" t="s">
        <v>22</v>
      </c>
      <c r="F27" s="719"/>
    </row>
    <row r="28" spans="1:14" ht="12.75" customHeight="1">
      <c r="A28" s="729"/>
      <c r="B28" s="714" t="s">
        <v>441</v>
      </c>
      <c r="C28" s="10">
        <v>6056.74</v>
      </c>
      <c r="D28" s="967" t="s">
        <v>459</v>
      </c>
      <c r="E28" s="967" t="s">
        <v>460</v>
      </c>
      <c r="F28" s="719"/>
    </row>
    <row r="29" spans="1:14">
      <c r="A29" s="729"/>
      <c r="B29" s="714" t="s">
        <v>911</v>
      </c>
      <c r="C29" s="10">
        <v>577.07000000000005</v>
      </c>
      <c r="D29" s="968"/>
      <c r="E29" s="968"/>
      <c r="F29" s="719"/>
    </row>
    <row r="30" spans="1:14">
      <c r="A30" s="729"/>
      <c r="B30" s="714" t="s">
        <v>25</v>
      </c>
      <c r="C30" s="10">
        <v>1765.6</v>
      </c>
      <c r="D30" s="968"/>
      <c r="E30" s="968"/>
      <c r="F30" s="719"/>
    </row>
    <row r="31" spans="1:14">
      <c r="A31" s="729"/>
      <c r="B31" s="714" t="s">
        <v>26</v>
      </c>
      <c r="C31" s="10">
        <v>7567.85</v>
      </c>
      <c r="D31" s="969"/>
      <c r="E31" s="969"/>
      <c r="F31" s="719"/>
    </row>
    <row r="32" spans="1:14">
      <c r="A32" s="729"/>
      <c r="B32" s="8"/>
      <c r="C32" s="719"/>
      <c r="D32" s="719"/>
      <c r="E32" s="719"/>
      <c r="F32" s="719"/>
    </row>
    <row r="33" spans="1:10" ht="30.75" customHeight="1">
      <c r="A33" s="729">
        <v>7</v>
      </c>
      <c r="B33" s="767" t="s">
        <v>27</v>
      </c>
      <c r="C33" s="767"/>
      <c r="D33" s="767"/>
      <c r="E33" s="767"/>
      <c r="F33" s="6"/>
      <c r="G33" s="6"/>
      <c r="H33" s="6"/>
      <c r="I33" s="6"/>
      <c r="J33" s="6"/>
    </row>
    <row r="34" spans="1:10">
      <c r="A34" s="729"/>
      <c r="B34" s="707" t="s">
        <v>28</v>
      </c>
      <c r="C34" s="762" t="s">
        <v>912</v>
      </c>
      <c r="D34" s="762"/>
      <c r="E34" s="762"/>
      <c r="F34" s="8"/>
    </row>
    <row r="35" spans="1:10">
      <c r="A35" s="729"/>
      <c r="B35" s="707" t="s">
        <v>30</v>
      </c>
      <c r="C35" s="762" t="s">
        <v>459</v>
      </c>
      <c r="D35" s="762"/>
      <c r="E35" s="762"/>
      <c r="F35" s="8"/>
    </row>
    <row r="36" spans="1:10">
      <c r="A36" s="729"/>
      <c r="B36" s="707" t="s">
        <v>31</v>
      </c>
      <c r="C36" s="762" t="s">
        <v>460</v>
      </c>
      <c r="D36" s="762"/>
      <c r="E36" s="762"/>
      <c r="F36" s="8"/>
    </row>
    <row r="37" spans="1:10">
      <c r="A37" s="729"/>
      <c r="C37" s="8"/>
      <c r="D37" s="8"/>
      <c r="E37" s="8"/>
      <c r="F37" s="8"/>
    </row>
    <row r="38" spans="1:10">
      <c r="A38" s="729"/>
      <c r="B38" s="719"/>
      <c r="C38" s="8"/>
      <c r="D38" s="8"/>
      <c r="E38" s="8"/>
      <c r="F38" s="8"/>
    </row>
    <row r="39" spans="1:10">
      <c r="A39" s="729">
        <v>8</v>
      </c>
      <c r="B39" s="767" t="s">
        <v>310</v>
      </c>
      <c r="C39" s="767"/>
      <c r="D39" s="767"/>
      <c r="E39" s="767"/>
      <c r="F39" s="6"/>
      <c r="G39" s="6"/>
      <c r="H39" s="6"/>
      <c r="I39" s="6"/>
      <c r="J39" s="6"/>
    </row>
    <row r="40" spans="1:10" ht="26.25" customHeight="1">
      <c r="A40" s="729"/>
      <c r="B40" s="707" t="s">
        <v>33</v>
      </c>
      <c r="C40" s="862" t="s">
        <v>125</v>
      </c>
      <c r="D40" s="863"/>
      <c r="E40" s="864"/>
      <c r="F40" s="8"/>
    </row>
    <row r="41" spans="1:10" ht="17.25" customHeight="1">
      <c r="A41" s="729"/>
      <c r="B41" s="707" t="s">
        <v>30</v>
      </c>
      <c r="C41" s="862" t="s">
        <v>459</v>
      </c>
      <c r="D41" s="863"/>
      <c r="E41" s="864"/>
      <c r="F41" s="8"/>
    </row>
    <row r="42" spans="1:10">
      <c r="A42" s="729"/>
      <c r="B42" s="707" t="s">
        <v>31</v>
      </c>
      <c r="C42" s="862" t="s">
        <v>460</v>
      </c>
      <c r="D42" s="863"/>
      <c r="E42" s="864"/>
      <c r="F42" s="8"/>
    </row>
    <row r="43" spans="1:10">
      <c r="A43" s="729"/>
      <c r="B43" s="768" t="s">
        <v>34</v>
      </c>
      <c r="C43" s="769"/>
      <c r="D43" s="769"/>
      <c r="E43" s="770"/>
      <c r="F43" s="8"/>
    </row>
    <row r="44" spans="1:10">
      <c r="A44" s="724"/>
      <c r="D44" s="711"/>
      <c r="E44" s="8"/>
    </row>
    <row r="45" spans="1:10">
      <c r="A45" s="11">
        <v>9</v>
      </c>
      <c r="B45" s="766" t="s">
        <v>311</v>
      </c>
      <c r="C45" s="767"/>
      <c r="D45" s="767"/>
      <c r="E45" s="767"/>
      <c r="F45" s="12"/>
      <c r="G45" s="6"/>
      <c r="H45" s="6"/>
      <c r="I45" s="6"/>
    </row>
    <row r="46" spans="1:10" ht="52.8">
      <c r="A46" s="11"/>
      <c r="B46" s="712" t="s">
        <v>36</v>
      </c>
      <c r="C46" s="720" t="s">
        <v>37</v>
      </c>
      <c r="D46" s="722" t="s">
        <v>38</v>
      </c>
      <c r="E46" s="720" t="s">
        <v>92</v>
      </c>
    </row>
    <row r="47" spans="1:10" ht="72.599999999999994" customHeight="1">
      <c r="A47" s="13"/>
      <c r="B47" s="716" t="s">
        <v>454</v>
      </c>
      <c r="C47" s="716" t="s">
        <v>1297</v>
      </c>
      <c r="D47" s="599" t="s">
        <v>76</v>
      </c>
      <c r="E47" s="599" t="s">
        <v>76</v>
      </c>
    </row>
    <row r="48" spans="1:10">
      <c r="A48" s="14"/>
      <c r="B48" s="839" t="s">
        <v>913</v>
      </c>
      <c r="C48" s="840"/>
      <c r="D48" s="840"/>
      <c r="E48" s="841"/>
      <c r="F48" s="719"/>
      <c r="G48" s="719"/>
      <c r="H48" s="719"/>
    </row>
    <row r="49" spans="1:14">
      <c r="A49" s="15"/>
      <c r="B49" s="37"/>
      <c r="C49" s="711"/>
      <c r="D49" s="711"/>
      <c r="E49" s="711"/>
      <c r="F49" s="719"/>
      <c r="G49" s="719"/>
      <c r="H49" s="719"/>
      <c r="I49" s="719"/>
    </row>
    <row r="50" spans="1:14">
      <c r="A50" s="11">
        <v>10</v>
      </c>
      <c r="B50" s="766" t="s">
        <v>311</v>
      </c>
      <c r="C50" s="767"/>
      <c r="D50" s="767"/>
      <c r="E50" s="767"/>
      <c r="F50" s="719"/>
      <c r="G50" s="719"/>
      <c r="H50" s="719"/>
    </row>
    <row r="51" spans="1:14">
      <c r="A51" s="13"/>
      <c r="B51" s="867" t="s">
        <v>41</v>
      </c>
      <c r="C51" s="869" t="s">
        <v>1297</v>
      </c>
      <c r="D51" s="870"/>
      <c r="E51" s="871"/>
      <c r="K51" s="1"/>
    </row>
    <row r="52" spans="1:14" ht="46.5" customHeight="1">
      <c r="A52" s="13"/>
      <c r="B52" s="868"/>
      <c r="C52" s="872"/>
      <c r="D52" s="873"/>
      <c r="E52" s="874"/>
      <c r="K52" s="1"/>
    </row>
    <row r="53" spans="1:14">
      <c r="A53" s="11"/>
      <c r="B53" s="16" t="s">
        <v>42</v>
      </c>
      <c r="C53" s="1080" t="s">
        <v>76</v>
      </c>
      <c r="D53" s="1080"/>
      <c r="E53" s="1080"/>
    </row>
    <row r="54" spans="1:14">
      <c r="A54" s="13"/>
      <c r="B54" s="16" t="s">
        <v>43</v>
      </c>
      <c r="C54" s="875" t="s">
        <v>44</v>
      </c>
      <c r="D54" s="876"/>
      <c r="E54" s="877"/>
      <c r="K54" s="17"/>
    </row>
    <row r="55" spans="1:14" s="38" customFormat="1">
      <c r="A55" s="18" t="s">
        <v>45</v>
      </c>
      <c r="B55" s="858" t="s">
        <v>46</v>
      </c>
      <c r="C55" s="858"/>
      <c r="D55" s="858"/>
      <c r="E55" s="858"/>
    </row>
    <row r="56" spans="1:14">
      <c r="A56" s="23"/>
      <c r="B56" s="24"/>
      <c r="C56" s="25"/>
      <c r="D56" s="25"/>
      <c r="E56" s="25"/>
      <c r="F56" s="25"/>
    </row>
    <row r="57" spans="1:14">
      <c r="A57" s="729">
        <v>11</v>
      </c>
      <c r="B57" s="2" t="s">
        <v>47</v>
      </c>
      <c r="C57" s="799" t="s">
        <v>271</v>
      </c>
      <c r="D57" s="799"/>
      <c r="E57" s="799"/>
      <c r="F57" s="6"/>
      <c r="G57" s="6"/>
      <c r="H57" s="26"/>
      <c r="I57" s="6"/>
      <c r="J57" s="6"/>
    </row>
    <row r="58" spans="1:14">
      <c r="A58" s="729"/>
      <c r="B58" s="719"/>
      <c r="C58" s="719"/>
      <c r="D58" s="719"/>
      <c r="E58" s="719"/>
      <c r="F58" s="719"/>
      <c r="G58" s="719"/>
      <c r="H58" s="27"/>
      <c r="I58" s="27"/>
      <c r="J58" s="719"/>
    </row>
    <row r="59" spans="1:14">
      <c r="A59" s="729">
        <v>12</v>
      </c>
      <c r="B59" s="6" t="s">
        <v>48</v>
      </c>
      <c r="C59" s="6"/>
      <c r="D59" s="6"/>
      <c r="E59" s="26"/>
      <c r="F59" s="26"/>
      <c r="G59" s="6"/>
      <c r="H59" s="26"/>
      <c r="I59" s="6"/>
      <c r="J59" s="6"/>
      <c r="K59" s="6"/>
      <c r="L59" s="6"/>
      <c r="M59" s="6"/>
      <c r="N59" s="6"/>
    </row>
    <row r="60" spans="1:14">
      <c r="A60" s="729"/>
      <c r="B60" s="6"/>
      <c r="C60" s="6"/>
      <c r="D60" s="6"/>
      <c r="E60" s="26"/>
      <c r="F60" s="26"/>
      <c r="G60" s="26"/>
      <c r="H60" s="6"/>
      <c r="I60" s="6"/>
      <c r="J60" s="6"/>
      <c r="K60" s="6"/>
      <c r="L60" s="6"/>
      <c r="M60" s="6"/>
      <c r="N60" s="6"/>
    </row>
    <row r="61" spans="1:14">
      <c r="A61" s="729"/>
      <c r="B61" s="707" t="s">
        <v>49</v>
      </c>
      <c r="C61" s="762" t="s">
        <v>458</v>
      </c>
      <c r="D61" s="762"/>
      <c r="E61" s="762"/>
      <c r="F61" s="27"/>
      <c r="G61" s="27"/>
      <c r="H61" s="719"/>
      <c r="I61" s="719"/>
      <c r="J61" s="719"/>
      <c r="K61" s="719"/>
      <c r="L61" s="719"/>
      <c r="M61" s="719"/>
      <c r="N61" s="719"/>
    </row>
    <row r="62" spans="1:14">
      <c r="A62" s="729"/>
      <c r="B62" s="719"/>
      <c r="C62" s="719"/>
      <c r="D62" s="719"/>
      <c r="E62" s="719"/>
      <c r="F62" s="719"/>
      <c r="G62" s="27"/>
      <c r="H62" s="719"/>
      <c r="I62" s="719"/>
      <c r="J62" s="719"/>
      <c r="K62" s="719"/>
      <c r="L62" s="719"/>
      <c r="M62" s="719"/>
      <c r="N62" s="719"/>
    </row>
    <row r="63" spans="1:14" ht="30" customHeight="1">
      <c r="A63" s="729"/>
      <c r="B63" s="767" t="s">
        <v>50</v>
      </c>
      <c r="C63" s="800" t="s">
        <v>456</v>
      </c>
      <c r="D63" s="800" t="s">
        <v>457</v>
      </c>
      <c r="E63" s="802" t="s">
        <v>721</v>
      </c>
      <c r="F63" s="790" t="s">
        <v>117</v>
      </c>
      <c r="G63" s="791"/>
      <c r="H63" s="792"/>
      <c r="I63" s="771" t="s">
        <v>52</v>
      </c>
      <c r="J63" s="771"/>
      <c r="K63" s="771"/>
      <c r="L63" s="771" t="s">
        <v>53</v>
      </c>
      <c r="M63" s="771"/>
      <c r="N63" s="771"/>
    </row>
    <row r="64" spans="1:14" ht="39.6">
      <c r="A64" s="724"/>
      <c r="B64" s="767"/>
      <c r="C64" s="801"/>
      <c r="D64" s="801"/>
      <c r="E64" s="803"/>
      <c r="F64" s="707" t="s">
        <v>54</v>
      </c>
      <c r="G64" s="707" t="s">
        <v>55</v>
      </c>
      <c r="H64" s="707" t="s">
        <v>56</v>
      </c>
      <c r="I64" s="707" t="s">
        <v>57</v>
      </c>
      <c r="J64" s="707" t="s">
        <v>55</v>
      </c>
      <c r="K64" s="707" t="s">
        <v>56</v>
      </c>
      <c r="L64" s="707" t="s">
        <v>57</v>
      </c>
      <c r="M64" s="707" t="s">
        <v>55</v>
      </c>
      <c r="N64" s="707" t="s">
        <v>56</v>
      </c>
    </row>
    <row r="65" spans="1:14">
      <c r="A65" s="724"/>
      <c r="B65" s="707" t="s">
        <v>80</v>
      </c>
      <c r="C65" s="130">
        <v>153.30000000000001</v>
      </c>
      <c r="D65" s="728">
        <v>256.95</v>
      </c>
      <c r="E65" s="56">
        <v>208.5</v>
      </c>
      <c r="F65" s="56">
        <v>224.3</v>
      </c>
      <c r="G65" s="56">
        <v>293.5</v>
      </c>
      <c r="H65" s="56">
        <v>146</v>
      </c>
      <c r="I65" s="56" t="s">
        <v>40</v>
      </c>
      <c r="J65" s="56" t="s">
        <v>40</v>
      </c>
      <c r="K65" s="56" t="s">
        <v>40</v>
      </c>
      <c r="L65" s="56" t="s">
        <v>40</v>
      </c>
      <c r="M65" s="56" t="s">
        <v>40</v>
      </c>
      <c r="N65" s="56" t="s">
        <v>40</v>
      </c>
    </row>
    <row r="66" spans="1:14" ht="26.4">
      <c r="A66" s="724"/>
      <c r="B66" s="707" t="s">
        <v>167</v>
      </c>
      <c r="C66" s="728">
        <v>19528.75</v>
      </c>
      <c r="D66" s="728">
        <v>18989.150000000001</v>
      </c>
      <c r="E66" s="56">
        <v>21741.9</v>
      </c>
      <c r="F66" s="56">
        <v>22326.9</v>
      </c>
      <c r="G66" s="56">
        <v>22526.6</v>
      </c>
      <c r="H66" s="56">
        <v>17312.75</v>
      </c>
      <c r="I66" s="56" t="s">
        <v>40</v>
      </c>
      <c r="J66" s="56" t="s">
        <v>40</v>
      </c>
      <c r="K66" s="56" t="s">
        <v>40</v>
      </c>
      <c r="L66" s="56" t="s">
        <v>40</v>
      </c>
      <c r="M66" s="56" t="s">
        <v>40</v>
      </c>
      <c r="N66" s="56" t="s">
        <v>40</v>
      </c>
    </row>
    <row r="67" spans="1:14" ht="13.8">
      <c r="A67" s="724"/>
      <c r="B67" s="707" t="s">
        <v>313</v>
      </c>
      <c r="C67" s="829" t="s">
        <v>76</v>
      </c>
      <c r="D67" s="829"/>
      <c r="E67" s="829"/>
      <c r="F67" s="829"/>
      <c r="G67" s="829"/>
      <c r="H67" s="829"/>
      <c r="I67" s="829"/>
      <c r="J67" s="829"/>
      <c r="K67" s="829"/>
      <c r="L67" s="829"/>
      <c r="M67" s="829"/>
      <c r="N67" s="829"/>
    </row>
    <row r="68" spans="1:14" ht="13.8">
      <c r="A68" s="724"/>
      <c r="B68" s="878" t="s">
        <v>317</v>
      </c>
      <c r="C68" s="832"/>
      <c r="D68" s="832"/>
      <c r="E68" s="832"/>
      <c r="F68" s="832"/>
      <c r="G68" s="832"/>
      <c r="H68" s="832"/>
      <c r="I68" s="832"/>
      <c r="J68" s="832"/>
      <c r="K68" s="832"/>
      <c r="L68" s="832"/>
      <c r="M68" s="832"/>
      <c r="N68" s="832"/>
    </row>
    <row r="69" spans="1:14">
      <c r="A69" s="724"/>
      <c r="B69" s="810" t="s">
        <v>60</v>
      </c>
      <c r="C69" s="810"/>
      <c r="D69" s="810"/>
      <c r="E69" s="810"/>
      <c r="F69" s="810"/>
      <c r="G69" s="810"/>
      <c r="H69" s="810"/>
      <c r="I69" s="810"/>
      <c r="J69" s="810"/>
      <c r="K69" s="810"/>
      <c r="L69" s="810"/>
      <c r="M69" s="810"/>
      <c r="N69" s="810"/>
    </row>
    <row r="70" spans="1:14" s="1" customFormat="1">
      <c r="B70" s="853" t="s">
        <v>61</v>
      </c>
      <c r="C70" s="853"/>
      <c r="D70" s="853"/>
      <c r="E70" s="853"/>
      <c r="F70" s="853"/>
      <c r="G70" s="853"/>
      <c r="H70" s="853"/>
      <c r="I70" s="853"/>
      <c r="J70" s="853"/>
      <c r="K70" s="853"/>
      <c r="L70" s="853"/>
      <c r="M70" s="853"/>
      <c r="N70" s="853"/>
    </row>
    <row r="71" spans="1:14">
      <c r="A71" s="724"/>
      <c r="B71" s="831" t="s">
        <v>110</v>
      </c>
      <c r="C71" s="831"/>
      <c r="D71" s="831"/>
      <c r="E71" s="831"/>
      <c r="F71" s="831"/>
      <c r="G71" s="831"/>
      <c r="H71" s="831"/>
      <c r="I71" s="831"/>
      <c r="J71" s="831"/>
      <c r="K71" s="831"/>
      <c r="L71" s="831"/>
      <c r="M71" s="831"/>
      <c r="N71" s="831"/>
    </row>
    <row r="72" spans="1:14">
      <c r="A72" s="724"/>
      <c r="B72" s="831" t="s">
        <v>62</v>
      </c>
      <c r="C72" s="831"/>
      <c r="D72" s="831"/>
      <c r="E72" s="831"/>
      <c r="F72" s="831"/>
      <c r="G72" s="831"/>
      <c r="H72" s="831"/>
      <c r="I72" s="831"/>
      <c r="J72" s="831"/>
      <c r="K72" s="831"/>
      <c r="L72" s="831"/>
      <c r="M72" s="831"/>
      <c r="N72" s="831"/>
    </row>
    <row r="73" spans="1:14">
      <c r="A73" s="724"/>
      <c r="B73" s="30"/>
      <c r="C73" s="30"/>
      <c r="D73" s="30"/>
      <c r="E73" s="30"/>
      <c r="F73" s="30"/>
      <c r="G73" s="8"/>
      <c r="H73" s="8"/>
      <c r="I73" s="8"/>
      <c r="J73" s="8"/>
      <c r="K73" s="8"/>
      <c r="L73" s="8"/>
      <c r="M73" s="8"/>
      <c r="N73" s="8"/>
    </row>
    <row r="74" spans="1:14" ht="29.25" customHeight="1">
      <c r="A74" s="729">
        <v>13</v>
      </c>
      <c r="B74" s="796" t="s">
        <v>63</v>
      </c>
      <c r="C74" s="797"/>
      <c r="D74" s="797"/>
      <c r="E74" s="797"/>
      <c r="F74" s="797"/>
      <c r="G74" s="766"/>
      <c r="H74" s="6"/>
      <c r="I74" s="6"/>
      <c r="J74" s="6"/>
      <c r="K74" s="6"/>
      <c r="L74" s="6"/>
      <c r="M74" s="6"/>
      <c r="N74" s="6"/>
    </row>
    <row r="75" spans="1:14">
      <c r="A75" s="729"/>
      <c r="C75" s="719"/>
      <c r="D75" s="719"/>
      <c r="E75" s="719"/>
      <c r="F75" s="719"/>
      <c r="G75" s="719"/>
      <c r="H75" s="719"/>
      <c r="I75" s="719"/>
      <c r="J75" s="719"/>
      <c r="K75" s="719"/>
      <c r="L75" s="719"/>
      <c r="M75" s="719"/>
      <c r="N75" s="719"/>
    </row>
    <row r="76" spans="1:14" ht="26.4">
      <c r="A76" s="724"/>
      <c r="B76" s="709" t="s">
        <v>64</v>
      </c>
      <c r="C76" s="708" t="s">
        <v>65</v>
      </c>
      <c r="D76" s="708" t="s">
        <v>342</v>
      </c>
      <c r="E76" s="708" t="s">
        <v>94</v>
      </c>
      <c r="F76" s="708" t="s">
        <v>67</v>
      </c>
      <c r="G76" s="708" t="s">
        <v>81</v>
      </c>
      <c r="H76" s="8"/>
      <c r="I76" s="8"/>
      <c r="J76" s="8"/>
      <c r="K76" s="8"/>
      <c r="L76" s="8"/>
      <c r="M76" s="8"/>
      <c r="N76" s="8"/>
    </row>
    <row r="77" spans="1:14" ht="25.5" customHeight="1">
      <c r="A77" s="724"/>
      <c r="B77" s="773" t="s">
        <v>440</v>
      </c>
      <c r="C77" s="10" t="s">
        <v>477</v>
      </c>
      <c r="D77" s="726">
        <v>7.45</v>
      </c>
      <c r="E77" s="40">
        <v>3.27</v>
      </c>
      <c r="F77" s="958" t="s">
        <v>739</v>
      </c>
      <c r="G77" s="958" t="s">
        <v>740</v>
      </c>
      <c r="H77" s="32"/>
      <c r="I77" s="32"/>
      <c r="J77" s="32"/>
      <c r="K77" s="32"/>
      <c r="L77" s="32"/>
      <c r="M77" s="32"/>
      <c r="N77" s="32"/>
    </row>
    <row r="78" spans="1:14">
      <c r="A78" s="724"/>
      <c r="B78" s="773"/>
      <c r="C78" s="2" t="s">
        <v>126</v>
      </c>
      <c r="D78" s="726"/>
      <c r="E78" s="40"/>
      <c r="F78" s="959"/>
      <c r="G78" s="959"/>
      <c r="H78" s="32"/>
      <c r="I78" s="32"/>
      <c r="J78" s="32"/>
      <c r="K78" s="32"/>
      <c r="L78" s="32"/>
      <c r="M78" s="32"/>
      <c r="N78" s="32"/>
    </row>
    <row r="79" spans="1:14">
      <c r="A79" s="724"/>
      <c r="B79" s="773"/>
      <c r="C79" s="2" t="s">
        <v>70</v>
      </c>
      <c r="D79" s="125"/>
      <c r="E79" s="40"/>
      <c r="F79" s="959"/>
      <c r="G79" s="959"/>
      <c r="H79" s="32"/>
      <c r="I79" s="32"/>
      <c r="J79" s="32"/>
      <c r="K79" s="32"/>
      <c r="L79" s="32"/>
      <c r="M79" s="32"/>
      <c r="N79" s="32"/>
    </row>
    <row r="80" spans="1:14" ht="26.4">
      <c r="A80" s="724"/>
      <c r="B80" s="773" t="s">
        <v>71</v>
      </c>
      <c r="C80" s="10" t="s">
        <v>477</v>
      </c>
      <c r="D80" s="67">
        <v>12.35</v>
      </c>
      <c r="E80" s="43">
        <v>63.761467889908253</v>
      </c>
      <c r="F80" s="959"/>
      <c r="G80" s="959"/>
      <c r="H80" s="32"/>
      <c r="I80" s="32"/>
      <c r="J80" s="32"/>
      <c r="K80" s="32"/>
      <c r="L80" s="32"/>
      <c r="M80" s="32"/>
      <c r="N80" s="32"/>
    </row>
    <row r="81" spans="1:14">
      <c r="A81" s="724"/>
      <c r="B81" s="773"/>
      <c r="C81" s="2" t="s">
        <v>69</v>
      </c>
      <c r="D81" s="726"/>
      <c r="E81" s="40"/>
      <c r="F81" s="959"/>
      <c r="G81" s="959"/>
      <c r="H81" s="32"/>
      <c r="I81" s="32"/>
      <c r="J81" s="32"/>
      <c r="K81" s="32"/>
      <c r="L81" s="32"/>
      <c r="M81" s="32"/>
      <c r="N81" s="32"/>
    </row>
    <row r="82" spans="1:14">
      <c r="A82" s="724"/>
      <c r="B82" s="773"/>
      <c r="C82" s="2" t="s">
        <v>70</v>
      </c>
      <c r="D82" s="125"/>
      <c r="E82" s="40"/>
      <c r="F82" s="959"/>
      <c r="G82" s="959"/>
      <c r="H82" s="32"/>
      <c r="I82" s="32"/>
      <c r="J82" s="32"/>
      <c r="K82" s="32"/>
      <c r="L82" s="32"/>
      <c r="M82" s="32"/>
      <c r="N82" s="32"/>
    </row>
    <row r="83" spans="1:14" ht="26.4">
      <c r="A83" s="724"/>
      <c r="B83" s="773" t="s">
        <v>72</v>
      </c>
      <c r="C83" s="10" t="s">
        <v>477</v>
      </c>
      <c r="D83" s="126">
        <v>0.26869999999999999</v>
      </c>
      <c r="E83" s="44">
        <v>6.1828155719482081E-2</v>
      </c>
      <c r="F83" s="959"/>
      <c r="G83" s="959"/>
      <c r="H83" s="32"/>
      <c r="I83" s="32"/>
      <c r="J83" s="32"/>
      <c r="K83" s="32"/>
      <c r="L83" s="32"/>
      <c r="M83" s="32"/>
      <c r="N83" s="32"/>
    </row>
    <row r="84" spans="1:14">
      <c r="A84" s="724"/>
      <c r="B84" s="773"/>
      <c r="C84" s="2" t="s">
        <v>69</v>
      </c>
      <c r="D84" s="726"/>
      <c r="E84" s="40"/>
      <c r="F84" s="959"/>
      <c r="G84" s="959"/>
      <c r="H84" s="32"/>
      <c r="I84" s="32"/>
      <c r="J84" s="32"/>
      <c r="K84" s="32"/>
      <c r="L84" s="32"/>
      <c r="M84" s="32"/>
      <c r="N84" s="32"/>
    </row>
    <row r="85" spans="1:14">
      <c r="A85" s="724"/>
      <c r="B85" s="773"/>
      <c r="C85" s="2" t="s">
        <v>70</v>
      </c>
      <c r="D85" s="125"/>
      <c r="E85" s="40"/>
      <c r="F85" s="959"/>
      <c r="G85" s="959"/>
      <c r="H85" s="32"/>
      <c r="I85" s="32"/>
      <c r="J85" s="32"/>
      <c r="K85" s="32"/>
      <c r="L85" s="32"/>
      <c r="M85" s="32"/>
      <c r="N85" s="32"/>
    </row>
    <row r="86" spans="1:14" ht="26.4">
      <c r="A86" s="724"/>
      <c r="B86" s="773" t="s">
        <v>73</v>
      </c>
      <c r="C86" s="10" t="s">
        <v>477</v>
      </c>
      <c r="D86" s="65">
        <v>97</v>
      </c>
      <c r="E86" s="43">
        <v>52.862766198459454</v>
      </c>
      <c r="F86" s="959"/>
      <c r="G86" s="959"/>
      <c r="H86" s="32"/>
      <c r="I86" s="32"/>
      <c r="J86" s="32"/>
      <c r="K86" s="32"/>
      <c r="L86" s="32"/>
      <c r="M86" s="32"/>
      <c r="N86" s="32"/>
    </row>
    <row r="87" spans="1:14">
      <c r="A87" s="724"/>
      <c r="B87" s="773"/>
      <c r="C87" s="2" t="s">
        <v>69</v>
      </c>
      <c r="D87" s="726"/>
      <c r="E87" s="40"/>
      <c r="F87" s="959"/>
      <c r="G87" s="959"/>
      <c r="H87" s="32"/>
      <c r="I87" s="32"/>
      <c r="J87" s="32"/>
      <c r="K87" s="32"/>
      <c r="L87" s="32"/>
      <c r="M87" s="32"/>
      <c r="N87" s="32"/>
    </row>
    <row r="88" spans="1:14">
      <c r="A88" s="724"/>
      <c r="B88" s="828"/>
      <c r="C88" s="2" t="s">
        <v>70</v>
      </c>
      <c r="D88" s="66"/>
      <c r="E88" s="40"/>
      <c r="F88" s="974"/>
      <c r="G88" s="959"/>
      <c r="H88" s="32"/>
      <c r="I88" s="32"/>
      <c r="J88" s="32"/>
      <c r="K88" s="32"/>
      <c r="L88" s="32"/>
      <c r="M88" s="32"/>
      <c r="N88" s="32"/>
    </row>
    <row r="89" spans="1:14" s="1" customFormat="1">
      <c r="B89" s="777"/>
      <c r="C89" s="778"/>
      <c r="D89" s="778"/>
      <c r="E89" s="778"/>
      <c r="F89" s="778"/>
      <c r="G89" s="779"/>
    </row>
    <row r="90" spans="1:14">
      <c r="A90" s="724"/>
      <c r="B90" s="780" t="s">
        <v>476</v>
      </c>
      <c r="C90" s="781"/>
      <c r="D90" s="781"/>
      <c r="E90" s="781"/>
      <c r="F90" s="781"/>
      <c r="G90" s="782"/>
      <c r="H90" s="32"/>
      <c r="I90" s="32"/>
      <c r="J90" s="32"/>
      <c r="K90" s="32"/>
      <c r="L90" s="32"/>
      <c r="M90" s="32"/>
      <c r="N90" s="32"/>
    </row>
    <row r="91" spans="1:14" ht="12.75" customHeight="1">
      <c r="A91" s="724"/>
      <c r="B91" s="783" t="s">
        <v>231</v>
      </c>
      <c r="C91" s="784"/>
      <c r="D91" s="784"/>
      <c r="E91" s="784"/>
      <c r="F91" s="784"/>
      <c r="G91" s="785"/>
      <c r="H91" s="32"/>
      <c r="I91" s="32"/>
      <c r="J91" s="32"/>
      <c r="K91" s="32"/>
      <c r="L91" s="32"/>
      <c r="M91" s="32"/>
      <c r="N91" s="32"/>
    </row>
    <row r="92" spans="1:14">
      <c r="C92" s="786"/>
      <c r="D92" s="786"/>
      <c r="E92" s="786"/>
      <c r="F92" s="786"/>
      <c r="G92" s="786"/>
      <c r="H92" s="32"/>
      <c r="I92" s="32"/>
    </row>
    <row r="93" spans="1:14">
      <c r="A93" s="729">
        <v>14</v>
      </c>
      <c r="B93" s="36" t="s">
        <v>74</v>
      </c>
      <c r="C93" s="805" t="s">
        <v>40</v>
      </c>
      <c r="D93" s="805"/>
      <c r="E93" s="805"/>
      <c r="F93" s="805"/>
      <c r="G93" s="805"/>
    </row>
    <row r="94" spans="1:14">
      <c r="A94" s="711"/>
      <c r="B94" s="862"/>
      <c r="C94" s="863"/>
      <c r="D94" s="863"/>
      <c r="E94" s="863"/>
      <c r="F94" s="863"/>
      <c r="G94" s="864"/>
    </row>
    <row r="96" spans="1:14" ht="12.75" customHeight="1">
      <c r="B96" s="879" t="s">
        <v>455</v>
      </c>
      <c r="C96" s="880"/>
      <c r="D96" s="880"/>
      <c r="E96" s="880"/>
      <c r="F96" s="880"/>
      <c r="G96" s="880"/>
      <c r="H96" s="137"/>
    </row>
    <row r="98" spans="2:7" ht="25.5" customHeight="1">
      <c r="B98" s="1070" t="s">
        <v>914</v>
      </c>
      <c r="C98" s="1070"/>
      <c r="D98" s="1070"/>
      <c r="E98" s="1070"/>
      <c r="F98" s="1070"/>
      <c r="G98" s="1070"/>
    </row>
    <row r="100" spans="2:7">
      <c r="C100" s="111"/>
      <c r="D100" s="111"/>
    </row>
    <row r="101" spans="2:7">
      <c r="D101" s="52"/>
      <c r="E101" s="52"/>
    </row>
    <row r="102" spans="2:7">
      <c r="C102" s="111"/>
      <c r="D102" s="111"/>
      <c r="E102" s="52"/>
    </row>
  </sheetData>
  <mergeCells count="67">
    <mergeCell ref="B94:G94"/>
    <mergeCell ref="B96:G96"/>
    <mergeCell ref="B98:G98"/>
    <mergeCell ref="D28:D31"/>
    <mergeCell ref="B89:G89"/>
    <mergeCell ref="B90:G90"/>
    <mergeCell ref="B91:G91"/>
    <mergeCell ref="C92:G92"/>
    <mergeCell ref="C93:G93"/>
    <mergeCell ref="B70:N70"/>
    <mergeCell ref="B71:N71"/>
    <mergeCell ref="B72:N72"/>
    <mergeCell ref="B74:G74"/>
    <mergeCell ref="B77:B79"/>
    <mergeCell ref="G77:G88"/>
    <mergeCell ref="B80:B82"/>
    <mergeCell ref="B83:B85"/>
    <mergeCell ref="B86:B88"/>
    <mergeCell ref="F63:H63"/>
    <mergeCell ref="F77:F88"/>
    <mergeCell ref="I63:K63"/>
    <mergeCell ref="L63:N63"/>
    <mergeCell ref="C67:N67"/>
    <mergeCell ref="B68:N68"/>
    <mergeCell ref="B69:N69"/>
    <mergeCell ref="C57:E57"/>
    <mergeCell ref="C61:E61"/>
    <mergeCell ref="B63:B64"/>
    <mergeCell ref="C63:C64"/>
    <mergeCell ref="D63:D64"/>
    <mergeCell ref="E63:E64"/>
    <mergeCell ref="B55:E55"/>
    <mergeCell ref="C40:E40"/>
    <mergeCell ref="C41:E41"/>
    <mergeCell ref="C42:E42"/>
    <mergeCell ref="B43:E43"/>
    <mergeCell ref="B45:E45"/>
    <mergeCell ref="B48:E48"/>
    <mergeCell ref="B50:E50"/>
    <mergeCell ref="B51:B52"/>
    <mergeCell ref="C51:E52"/>
    <mergeCell ref="C53:E53"/>
    <mergeCell ref="C54:E54"/>
    <mergeCell ref="B39:E39"/>
    <mergeCell ref="C19:E19"/>
    <mergeCell ref="C20:E20"/>
    <mergeCell ref="C21:E21"/>
    <mergeCell ref="C22:E22"/>
    <mergeCell ref="B25:E25"/>
    <mergeCell ref="B26:E26"/>
    <mergeCell ref="E28:E31"/>
    <mergeCell ref="B33:E33"/>
    <mergeCell ref="C34:E34"/>
    <mergeCell ref="C35:E35"/>
    <mergeCell ref="C36:E36"/>
    <mergeCell ref="C18:E18"/>
    <mergeCell ref="A1:B1"/>
    <mergeCell ref="C3:E3"/>
    <mergeCell ref="C5:E5"/>
    <mergeCell ref="B6:E6"/>
    <mergeCell ref="C8:E8"/>
    <mergeCell ref="B9:E9"/>
    <mergeCell ref="C11:E11"/>
    <mergeCell ref="B12:E12"/>
    <mergeCell ref="C14:E14"/>
    <mergeCell ref="B15:E15"/>
    <mergeCell ref="B17:E17"/>
  </mergeCells>
  <pageMargins left="0.7" right="0.7" top="0.75" bottom="0.75" header="0.3" footer="0.3"/>
  <pageSetup paperSize="8" scale="74" orientation="landscape" horizontalDpi="1200" verticalDpi="1200" r:id="rId1"/>
  <rowBreaks count="1" manualBreakCount="1">
    <brk id="4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09"/>
  <sheetViews>
    <sheetView view="pageBreakPreview" topLeftCell="A77" zoomScaleNormal="100" zoomScaleSheetLayoutView="100" workbookViewId="0">
      <selection activeCell="G16" sqref="G16"/>
    </sheetView>
  </sheetViews>
  <sheetFormatPr defaultRowHeight="14.4"/>
  <cols>
    <col min="2" max="2" width="46" bestFit="1" customWidth="1"/>
    <col min="3" max="3" width="42.109375" customWidth="1"/>
    <col min="4" max="4" width="21.33203125" customWidth="1"/>
    <col min="5" max="5" width="13.44140625" customWidth="1"/>
  </cols>
  <sheetData>
    <row r="2" spans="1:14">
      <c r="A2" s="804" t="s">
        <v>0</v>
      </c>
      <c r="B2" s="804"/>
      <c r="C2" s="5"/>
      <c r="D2" s="1"/>
      <c r="E2" s="5"/>
      <c r="F2" s="5"/>
      <c r="G2" s="5"/>
      <c r="H2" s="5"/>
      <c r="I2" s="5"/>
      <c r="J2" s="5"/>
      <c r="K2" s="5"/>
      <c r="L2" s="5"/>
      <c r="M2" s="5"/>
      <c r="N2" s="5"/>
    </row>
    <row r="3" spans="1:14">
      <c r="A3" s="5"/>
      <c r="B3" s="5"/>
      <c r="C3" s="5"/>
      <c r="D3" s="5"/>
      <c r="E3" s="5"/>
      <c r="F3" s="5"/>
      <c r="G3" s="5"/>
      <c r="H3" s="5"/>
      <c r="I3" s="5"/>
      <c r="J3" s="5"/>
      <c r="K3" s="5"/>
      <c r="L3" s="5"/>
      <c r="M3" s="5"/>
      <c r="N3" s="5"/>
    </row>
    <row r="4" spans="1:14">
      <c r="A4" s="639" t="s">
        <v>1</v>
      </c>
      <c r="B4" s="2" t="s">
        <v>2</v>
      </c>
      <c r="C4" s="859" t="s">
        <v>528</v>
      </c>
      <c r="D4" s="860"/>
      <c r="E4" s="861"/>
      <c r="F4" s="5"/>
      <c r="G4" s="5"/>
      <c r="H4" s="5"/>
      <c r="I4" s="5"/>
      <c r="J4" s="5"/>
      <c r="K4" s="5"/>
      <c r="L4" s="5"/>
      <c r="M4" s="5"/>
      <c r="N4" s="5"/>
    </row>
    <row r="5" spans="1:14">
      <c r="A5" s="5"/>
      <c r="B5" s="5"/>
      <c r="C5" s="5"/>
      <c r="D5" s="640"/>
      <c r="E5" s="5"/>
      <c r="F5" s="5"/>
      <c r="G5" s="5"/>
      <c r="H5" s="5"/>
      <c r="I5" s="5"/>
      <c r="J5" s="5"/>
      <c r="K5" s="5"/>
      <c r="L5" s="5"/>
      <c r="M5" s="5"/>
      <c r="N5" s="5"/>
    </row>
    <row r="6" spans="1:14">
      <c r="A6" s="19">
        <v>1</v>
      </c>
      <c r="B6" s="2" t="s">
        <v>3</v>
      </c>
      <c r="C6" s="805" t="s">
        <v>316</v>
      </c>
      <c r="D6" s="805"/>
      <c r="E6" s="805"/>
      <c r="F6" s="5"/>
      <c r="G6" s="5"/>
      <c r="H6" s="5"/>
      <c r="I6" s="5"/>
      <c r="J6" s="5"/>
      <c r="K6" s="5"/>
      <c r="L6" s="5"/>
      <c r="M6" s="5"/>
      <c r="N6" s="5"/>
    </row>
    <row r="7" spans="1:14">
      <c r="A7" s="631"/>
      <c r="B7" s="810" t="s">
        <v>5</v>
      </c>
      <c r="C7" s="810"/>
      <c r="D7" s="810"/>
      <c r="E7" s="810"/>
      <c r="F7" s="5"/>
      <c r="G7" s="5"/>
      <c r="H7" s="5"/>
      <c r="I7" s="5"/>
      <c r="J7" s="5"/>
      <c r="K7" s="5"/>
      <c r="L7" s="5"/>
      <c r="M7" s="5"/>
      <c r="N7" s="5"/>
    </row>
    <row r="8" spans="1:14">
      <c r="A8" s="631"/>
      <c r="B8" s="6"/>
      <c r="C8" s="5"/>
      <c r="D8" s="640"/>
      <c r="E8" s="5"/>
      <c r="F8" s="5"/>
      <c r="G8" s="5"/>
      <c r="H8" s="5"/>
      <c r="I8" s="5"/>
      <c r="J8" s="5"/>
      <c r="K8" s="5"/>
      <c r="L8" s="5"/>
      <c r="M8" s="5"/>
      <c r="N8" s="5"/>
    </row>
    <row r="9" spans="1:14">
      <c r="A9" s="631">
        <v>2</v>
      </c>
      <c r="B9" s="2" t="s">
        <v>6</v>
      </c>
      <c r="C9" s="807" t="s">
        <v>529</v>
      </c>
      <c r="D9" s="807"/>
      <c r="E9" s="807"/>
      <c r="F9" s="5"/>
      <c r="G9" s="5"/>
      <c r="H9" s="5"/>
      <c r="I9" s="5"/>
      <c r="J9" s="5"/>
      <c r="K9" s="5"/>
      <c r="L9" s="5"/>
      <c r="M9" s="5"/>
      <c r="N9" s="5"/>
    </row>
    <row r="10" spans="1:14">
      <c r="A10" s="631"/>
      <c r="B10" s="810" t="s">
        <v>5</v>
      </c>
      <c r="C10" s="810"/>
      <c r="D10" s="810"/>
      <c r="E10" s="810"/>
      <c r="F10" s="5"/>
      <c r="G10" s="5"/>
      <c r="H10" s="5"/>
      <c r="I10" s="5"/>
      <c r="J10" s="5"/>
      <c r="K10" s="5"/>
      <c r="L10" s="5"/>
      <c r="M10" s="5"/>
      <c r="N10" s="5"/>
    </row>
    <row r="11" spans="1:14">
      <c r="A11" s="631"/>
      <c r="B11" s="6"/>
      <c r="C11" s="5"/>
      <c r="D11" s="640"/>
      <c r="E11" s="5"/>
      <c r="F11" s="5"/>
      <c r="G11" s="5"/>
      <c r="H11" s="5"/>
      <c r="I11" s="5"/>
      <c r="J11" s="5"/>
      <c r="K11" s="5"/>
      <c r="L11" s="5"/>
      <c r="M11" s="5"/>
      <c r="N11" s="5"/>
    </row>
    <row r="12" spans="1:14">
      <c r="A12" s="631">
        <v>3</v>
      </c>
      <c r="B12" s="2" t="s">
        <v>7</v>
      </c>
      <c r="C12" s="805" t="s">
        <v>332</v>
      </c>
      <c r="D12" s="805"/>
      <c r="E12" s="805"/>
      <c r="F12" s="5"/>
      <c r="G12" s="5"/>
      <c r="H12" s="5"/>
      <c r="I12" s="5"/>
      <c r="J12" s="5"/>
      <c r="K12" s="5"/>
      <c r="L12" s="5"/>
      <c r="M12" s="5"/>
      <c r="N12" s="5"/>
    </row>
    <row r="13" spans="1:14">
      <c r="A13" s="631"/>
      <c r="B13" s="810" t="s">
        <v>5</v>
      </c>
      <c r="C13" s="810"/>
      <c r="D13" s="810"/>
      <c r="E13" s="810"/>
      <c r="F13" s="5"/>
      <c r="G13" s="5"/>
      <c r="H13" s="5"/>
      <c r="I13" s="5"/>
      <c r="J13" s="5"/>
      <c r="K13" s="5"/>
      <c r="L13" s="5"/>
      <c r="M13" s="5"/>
      <c r="N13" s="5"/>
    </row>
    <row r="14" spans="1:14">
      <c r="A14" s="631"/>
      <c r="B14" s="6"/>
      <c r="C14" s="5"/>
      <c r="D14" s="640"/>
      <c r="E14" s="5"/>
      <c r="F14" s="5"/>
      <c r="G14" s="5"/>
      <c r="H14" s="5"/>
      <c r="I14" s="5"/>
      <c r="J14" s="5"/>
      <c r="K14" s="5"/>
      <c r="L14" s="5"/>
      <c r="M14" s="5"/>
      <c r="N14" s="5"/>
    </row>
    <row r="15" spans="1:14">
      <c r="A15" s="631">
        <v>4</v>
      </c>
      <c r="B15" s="2" t="s">
        <v>9</v>
      </c>
      <c r="C15" s="807">
        <v>189.08</v>
      </c>
      <c r="D15" s="807"/>
      <c r="E15" s="807"/>
      <c r="F15" s="5"/>
      <c r="G15" s="5"/>
      <c r="H15" s="5"/>
      <c r="I15" s="5"/>
      <c r="J15" s="5"/>
      <c r="K15" s="5"/>
      <c r="L15" s="5"/>
      <c r="M15" s="5"/>
      <c r="N15" s="5"/>
    </row>
    <row r="16" spans="1:14">
      <c r="A16" s="631"/>
      <c r="B16" s="810" t="s">
        <v>10</v>
      </c>
      <c r="C16" s="810"/>
      <c r="D16" s="810"/>
      <c r="E16" s="810"/>
      <c r="F16" s="5"/>
      <c r="G16" s="5"/>
      <c r="H16" s="5"/>
      <c r="I16" s="5"/>
      <c r="J16" s="5"/>
      <c r="K16" s="5"/>
      <c r="L16" s="5"/>
      <c r="M16" s="5"/>
      <c r="N16" s="5"/>
    </row>
    <row r="17" spans="1:14">
      <c r="A17" s="631"/>
      <c r="B17" s="5"/>
      <c r="C17" s="5"/>
      <c r="D17" s="640"/>
      <c r="E17" s="5"/>
      <c r="F17" s="5"/>
      <c r="G17" s="5"/>
      <c r="H17" s="5"/>
      <c r="I17" s="5"/>
      <c r="J17" s="5"/>
      <c r="K17" s="5"/>
      <c r="L17" s="5"/>
      <c r="M17" s="5"/>
      <c r="N17" s="5"/>
    </row>
    <row r="18" spans="1:14">
      <c r="A18" s="631">
        <v>5</v>
      </c>
      <c r="B18" s="767" t="s">
        <v>308</v>
      </c>
      <c r="C18" s="800"/>
      <c r="D18" s="800"/>
      <c r="E18" s="800"/>
      <c r="F18" s="6"/>
      <c r="G18" s="6"/>
      <c r="H18" s="6"/>
      <c r="I18" s="6"/>
      <c r="J18" s="8"/>
      <c r="K18" s="8"/>
      <c r="L18" s="8"/>
      <c r="M18" s="8"/>
      <c r="N18" s="8"/>
    </row>
    <row r="19" spans="1:14">
      <c r="A19" s="631"/>
      <c r="B19" s="625" t="s">
        <v>12</v>
      </c>
      <c r="C19" s="835">
        <v>9.0586E-2</v>
      </c>
      <c r="D19" s="835"/>
      <c r="E19" s="835"/>
      <c r="F19" s="638"/>
      <c r="G19" s="8"/>
      <c r="H19" s="8"/>
      <c r="I19" s="8"/>
      <c r="J19" s="8"/>
      <c r="K19" s="8"/>
      <c r="L19" s="8"/>
      <c r="M19" s="8"/>
      <c r="N19" s="8"/>
    </row>
    <row r="20" spans="1:14" ht="26.4">
      <c r="A20" s="631"/>
      <c r="B20" s="625" t="s">
        <v>462</v>
      </c>
      <c r="C20" s="835">
        <v>2.0999999999999999E-3</v>
      </c>
      <c r="D20" s="836"/>
      <c r="E20" s="836"/>
      <c r="F20" s="638"/>
      <c r="G20" s="8"/>
      <c r="H20" s="5"/>
      <c r="I20" s="8"/>
      <c r="J20" s="8"/>
      <c r="K20" s="8"/>
      <c r="L20" s="8"/>
      <c r="M20" s="8"/>
      <c r="N20" s="8"/>
    </row>
    <row r="21" spans="1:14">
      <c r="A21" s="631"/>
      <c r="B21" s="625" t="s">
        <v>116</v>
      </c>
      <c r="C21" s="835">
        <v>2.0999999999999999E-3</v>
      </c>
      <c r="D21" s="836"/>
      <c r="E21" s="836"/>
      <c r="F21" s="638"/>
      <c r="G21" s="8"/>
      <c r="H21" s="8"/>
      <c r="I21" s="8"/>
      <c r="J21" s="8"/>
      <c r="K21" s="8"/>
      <c r="L21" s="8"/>
      <c r="M21" s="8"/>
      <c r="N21" s="8"/>
    </row>
    <row r="22" spans="1:14">
      <c r="A22" s="631"/>
      <c r="B22" s="625" t="s">
        <v>15</v>
      </c>
      <c r="C22" s="835" t="s">
        <v>530</v>
      </c>
      <c r="D22" s="836"/>
      <c r="E22" s="836"/>
      <c r="F22" s="638"/>
      <c r="G22" s="8"/>
      <c r="H22" s="8"/>
      <c r="I22" s="8"/>
      <c r="J22" s="8"/>
      <c r="K22" s="8"/>
      <c r="L22" s="8"/>
      <c r="M22" s="8"/>
      <c r="N22" s="8"/>
    </row>
    <row r="23" spans="1:14">
      <c r="A23" s="631"/>
      <c r="B23" s="625" t="s">
        <v>16</v>
      </c>
      <c r="C23" s="835" t="s">
        <v>1179</v>
      </c>
      <c r="D23" s="836"/>
      <c r="E23" s="836"/>
      <c r="F23" s="638"/>
      <c r="G23" s="8"/>
      <c r="H23" s="8"/>
      <c r="I23" s="8"/>
      <c r="J23" s="8"/>
      <c r="K23" s="8"/>
      <c r="L23" s="8"/>
      <c r="M23" s="8"/>
      <c r="N23" s="8"/>
    </row>
    <row r="24" spans="1:14">
      <c r="A24" s="631"/>
      <c r="B24" s="5"/>
      <c r="C24" s="8"/>
      <c r="D24" s="8"/>
      <c r="E24" s="8"/>
      <c r="F24" s="638"/>
      <c r="G24" s="8"/>
      <c r="H24" s="8"/>
      <c r="I24" s="8"/>
      <c r="J24" s="8"/>
      <c r="K24" s="8"/>
      <c r="L24" s="8"/>
      <c r="M24" s="8"/>
      <c r="N24" s="8"/>
    </row>
    <row r="25" spans="1:14">
      <c r="A25" s="631"/>
      <c r="B25" s="638"/>
      <c r="C25" s="638"/>
      <c r="D25" s="638"/>
      <c r="E25" s="638"/>
      <c r="F25" s="638"/>
      <c r="G25" s="8"/>
      <c r="H25" s="8"/>
      <c r="I25" s="8"/>
      <c r="J25" s="8"/>
      <c r="K25" s="8"/>
      <c r="L25" s="8"/>
      <c r="M25" s="8"/>
      <c r="N25" s="8"/>
    </row>
    <row r="26" spans="1:14">
      <c r="A26" s="631">
        <v>6</v>
      </c>
      <c r="B26" s="767" t="s">
        <v>312</v>
      </c>
      <c r="C26" s="767"/>
      <c r="D26" s="767"/>
      <c r="E26" s="767"/>
      <c r="F26" s="6"/>
      <c r="G26" s="6"/>
      <c r="H26" s="8"/>
      <c r="I26" s="6"/>
      <c r="J26" s="6"/>
      <c r="K26" s="5"/>
      <c r="L26" s="5"/>
      <c r="M26" s="5"/>
      <c r="N26" s="5"/>
    </row>
    <row r="27" spans="1:14">
      <c r="A27" s="631"/>
      <c r="B27" s="812" t="s">
        <v>19</v>
      </c>
      <c r="C27" s="813"/>
      <c r="D27" s="813"/>
      <c r="E27" s="842"/>
      <c r="F27" s="638"/>
      <c r="G27" s="5"/>
      <c r="H27" s="5"/>
      <c r="I27" s="5"/>
      <c r="J27" s="5"/>
      <c r="K27" s="5"/>
      <c r="L27" s="5"/>
      <c r="M27" s="5"/>
      <c r="N27" s="5"/>
    </row>
    <row r="28" spans="1:14">
      <c r="A28" s="631"/>
      <c r="B28" s="623" t="s">
        <v>20</v>
      </c>
      <c r="C28" s="622" t="s">
        <v>97</v>
      </c>
      <c r="D28" s="622" t="s">
        <v>98</v>
      </c>
      <c r="E28" s="622" t="s">
        <v>22</v>
      </c>
      <c r="F28" s="638"/>
      <c r="G28" s="5"/>
      <c r="H28" s="5"/>
      <c r="I28" s="5"/>
      <c r="J28" s="5"/>
      <c r="K28" s="5"/>
      <c r="L28" s="5"/>
      <c r="M28" s="5"/>
      <c r="N28" s="5"/>
    </row>
    <row r="29" spans="1:14" ht="15" customHeight="1">
      <c r="A29" s="631"/>
      <c r="B29" s="627" t="s">
        <v>441</v>
      </c>
      <c r="C29" s="377">
        <v>26185.439999999999</v>
      </c>
      <c r="D29" s="10" t="s">
        <v>76</v>
      </c>
      <c r="E29" s="10" t="s">
        <v>76</v>
      </c>
      <c r="F29" s="638"/>
      <c r="G29" s="5"/>
      <c r="H29" s="5"/>
      <c r="I29" s="5"/>
      <c r="J29" s="5"/>
      <c r="K29" s="5"/>
      <c r="L29" s="5"/>
      <c r="M29" s="5"/>
      <c r="N29" s="5"/>
    </row>
    <row r="30" spans="1:14">
      <c r="A30" s="631"/>
      <c r="B30" s="627" t="s">
        <v>24</v>
      </c>
      <c r="C30" s="377">
        <v>680.49</v>
      </c>
      <c r="D30" s="10" t="s">
        <v>76</v>
      </c>
      <c r="E30" s="10" t="s">
        <v>76</v>
      </c>
      <c r="F30" s="638"/>
      <c r="G30" s="5"/>
      <c r="H30" s="5"/>
      <c r="I30" s="5"/>
      <c r="J30" s="5"/>
      <c r="K30" s="5"/>
      <c r="L30" s="5"/>
      <c r="M30" s="5"/>
      <c r="N30" s="5"/>
    </row>
    <row r="31" spans="1:14">
      <c r="A31" s="631"/>
      <c r="B31" s="627" t="s">
        <v>25</v>
      </c>
      <c r="C31" s="377">
        <v>800</v>
      </c>
      <c r="D31" s="10" t="s">
        <v>76</v>
      </c>
      <c r="E31" s="10" t="s">
        <v>76</v>
      </c>
      <c r="F31" s="638"/>
      <c r="G31" s="5"/>
      <c r="H31" s="5"/>
      <c r="I31" s="5"/>
      <c r="J31" s="5"/>
      <c r="K31" s="5"/>
      <c r="L31" s="5"/>
      <c r="M31" s="5"/>
      <c r="N31" s="5"/>
    </row>
    <row r="32" spans="1:14">
      <c r="A32" s="631"/>
      <c r="B32" s="627" t="s">
        <v>26</v>
      </c>
      <c r="C32" s="377">
        <v>0</v>
      </c>
      <c r="D32" s="10" t="s">
        <v>76</v>
      </c>
      <c r="E32" s="10" t="s">
        <v>76</v>
      </c>
      <c r="F32" s="638"/>
      <c r="G32" s="5"/>
      <c r="H32" s="5"/>
      <c r="I32" s="5"/>
      <c r="J32" s="5"/>
      <c r="K32" s="5"/>
      <c r="L32" s="5"/>
      <c r="M32" s="5"/>
      <c r="N32" s="5"/>
    </row>
    <row r="33" spans="1:14">
      <c r="A33" s="631"/>
      <c r="B33" s="8"/>
      <c r="C33" s="638"/>
      <c r="D33" s="638"/>
      <c r="E33" s="638"/>
      <c r="F33" s="638"/>
      <c r="G33" s="5"/>
      <c r="H33" s="5"/>
      <c r="I33" s="5"/>
      <c r="J33" s="5"/>
      <c r="K33" s="5"/>
      <c r="L33" s="5"/>
      <c r="M33" s="5"/>
      <c r="N33" s="5"/>
    </row>
    <row r="34" spans="1:14">
      <c r="A34" s="631">
        <v>7</v>
      </c>
      <c r="B34" s="767" t="s">
        <v>27</v>
      </c>
      <c r="C34" s="767"/>
      <c r="D34" s="767"/>
      <c r="E34" s="767"/>
      <c r="F34" s="6"/>
      <c r="G34" s="6"/>
      <c r="H34" s="6"/>
      <c r="I34" s="6"/>
      <c r="J34" s="6"/>
      <c r="K34" s="5"/>
      <c r="L34" s="5"/>
      <c r="M34" s="5"/>
      <c r="N34" s="5"/>
    </row>
    <row r="35" spans="1:14">
      <c r="A35" s="631"/>
      <c r="B35" s="623" t="s">
        <v>28</v>
      </c>
      <c r="C35" s="762" t="s">
        <v>29</v>
      </c>
      <c r="D35" s="762"/>
      <c r="E35" s="762"/>
      <c r="F35" s="8"/>
      <c r="G35" s="5"/>
      <c r="H35" s="5"/>
      <c r="I35" s="5"/>
      <c r="J35" s="5"/>
      <c r="K35" s="5"/>
      <c r="L35" s="5"/>
      <c r="M35" s="5"/>
      <c r="N35" s="5"/>
    </row>
    <row r="36" spans="1:14">
      <c r="A36" s="631"/>
      <c r="B36" s="623" t="s">
        <v>30</v>
      </c>
      <c r="C36" s="762" t="s">
        <v>530</v>
      </c>
      <c r="D36" s="762"/>
      <c r="E36" s="762"/>
      <c r="F36" s="8"/>
      <c r="G36" s="5"/>
      <c r="H36" s="5"/>
      <c r="I36" s="5"/>
      <c r="J36" s="5"/>
      <c r="K36" s="5"/>
      <c r="L36" s="5"/>
      <c r="M36" s="5"/>
      <c r="N36" s="5"/>
    </row>
    <row r="37" spans="1:14">
      <c r="A37" s="631"/>
      <c r="B37" s="623" t="s">
        <v>31</v>
      </c>
      <c r="C37" s="762" t="s">
        <v>1179</v>
      </c>
      <c r="D37" s="762"/>
      <c r="E37" s="762"/>
      <c r="F37" s="8"/>
      <c r="G37" s="5"/>
      <c r="H37" s="5"/>
      <c r="I37" s="5"/>
      <c r="J37" s="5"/>
      <c r="K37" s="5"/>
      <c r="L37" s="5"/>
      <c r="M37" s="5"/>
      <c r="N37" s="5"/>
    </row>
    <row r="38" spans="1:14">
      <c r="A38" s="631"/>
      <c r="B38" s="5"/>
      <c r="C38" s="8"/>
      <c r="D38" s="8"/>
      <c r="E38" s="8"/>
      <c r="F38" s="8"/>
      <c r="G38" s="5"/>
      <c r="H38" s="5"/>
      <c r="I38" s="5"/>
      <c r="J38" s="5"/>
      <c r="K38" s="5"/>
      <c r="L38" s="5"/>
      <c r="M38" s="5"/>
      <c r="N38" s="5"/>
    </row>
    <row r="39" spans="1:14">
      <c r="A39" s="631"/>
      <c r="B39" s="638"/>
      <c r="C39" s="8"/>
      <c r="D39" s="8"/>
      <c r="E39" s="8"/>
      <c r="F39" s="8"/>
      <c r="G39" s="5"/>
      <c r="H39" s="5"/>
      <c r="I39" s="5"/>
      <c r="J39" s="5"/>
      <c r="K39" s="5"/>
      <c r="L39" s="5"/>
      <c r="M39" s="5"/>
      <c r="N39" s="5"/>
    </row>
    <row r="40" spans="1:14">
      <c r="A40" s="631">
        <v>8</v>
      </c>
      <c r="B40" s="767" t="s">
        <v>310</v>
      </c>
      <c r="C40" s="767"/>
      <c r="D40" s="767"/>
      <c r="E40" s="767"/>
      <c r="F40" s="6"/>
      <c r="G40" s="6"/>
      <c r="H40" s="6"/>
      <c r="I40" s="6"/>
      <c r="J40" s="6"/>
      <c r="K40" s="5"/>
      <c r="L40" s="5"/>
      <c r="M40" s="5"/>
      <c r="N40" s="5"/>
    </row>
    <row r="41" spans="1:14">
      <c r="A41" s="631"/>
      <c r="B41" s="623" t="s">
        <v>33</v>
      </c>
      <c r="C41" s="762" t="s">
        <v>113</v>
      </c>
      <c r="D41" s="762"/>
      <c r="E41" s="762"/>
      <c r="F41" s="8"/>
      <c r="G41" s="5"/>
      <c r="H41" s="5"/>
      <c r="I41" s="5"/>
      <c r="J41" s="5"/>
      <c r="K41" s="5"/>
      <c r="L41" s="5"/>
      <c r="M41" s="5"/>
      <c r="N41" s="5"/>
    </row>
    <row r="42" spans="1:14" ht="15" customHeight="1">
      <c r="A42" s="631"/>
      <c r="B42" s="623" t="s">
        <v>30</v>
      </c>
      <c r="C42" s="762" t="s">
        <v>530</v>
      </c>
      <c r="D42" s="762"/>
      <c r="E42" s="762"/>
      <c r="F42" s="8"/>
      <c r="G42" s="5"/>
      <c r="H42" s="5"/>
      <c r="I42" s="5"/>
      <c r="J42" s="5"/>
      <c r="K42" s="5"/>
      <c r="L42" s="5"/>
      <c r="M42" s="5"/>
      <c r="N42" s="5"/>
    </row>
    <row r="43" spans="1:14" ht="15" customHeight="1">
      <c r="A43" s="631"/>
      <c r="B43" s="623" t="s">
        <v>31</v>
      </c>
      <c r="C43" s="762" t="s">
        <v>1179</v>
      </c>
      <c r="D43" s="762"/>
      <c r="E43" s="762"/>
      <c r="F43" s="8"/>
      <c r="G43" s="5"/>
      <c r="H43" s="5"/>
      <c r="I43" s="5"/>
      <c r="J43" s="5"/>
      <c r="K43" s="5"/>
      <c r="L43" s="5"/>
      <c r="M43" s="5"/>
      <c r="N43" s="5"/>
    </row>
    <row r="44" spans="1:14">
      <c r="A44" s="631"/>
      <c r="B44" s="768" t="s">
        <v>34</v>
      </c>
      <c r="C44" s="769"/>
      <c r="D44" s="769"/>
      <c r="E44" s="770"/>
      <c r="F44" s="8"/>
      <c r="G44" s="5"/>
      <c r="H44" s="5"/>
      <c r="I44" s="5"/>
      <c r="J44" s="5"/>
      <c r="K44" s="5"/>
      <c r="L44" s="5"/>
      <c r="M44" s="5"/>
      <c r="N44" s="5"/>
    </row>
    <row r="45" spans="1:14">
      <c r="A45" s="639"/>
      <c r="B45" s="5"/>
      <c r="C45" s="5"/>
      <c r="D45" s="619"/>
      <c r="E45" s="8"/>
      <c r="F45" s="5"/>
      <c r="G45" s="5"/>
      <c r="H45" s="5"/>
      <c r="I45" s="5"/>
      <c r="J45" s="5"/>
      <c r="K45" s="5"/>
      <c r="L45" s="5"/>
      <c r="M45" s="5"/>
      <c r="N45" s="5"/>
    </row>
    <row r="46" spans="1:14">
      <c r="A46" s="11">
        <v>9</v>
      </c>
      <c r="B46" s="766" t="s">
        <v>311</v>
      </c>
      <c r="C46" s="767"/>
      <c r="D46" s="767"/>
      <c r="E46" s="767"/>
      <c r="F46" s="12"/>
      <c r="G46" s="6"/>
      <c r="H46" s="6"/>
      <c r="I46" s="6"/>
      <c r="J46" s="5"/>
      <c r="K46" s="5"/>
      <c r="L46" s="5"/>
      <c r="M46" s="5"/>
      <c r="N46" s="5"/>
    </row>
    <row r="47" spans="1:14" ht="68.400000000000006" customHeight="1">
      <c r="A47" s="11"/>
      <c r="B47" s="621" t="s">
        <v>36</v>
      </c>
      <c r="C47" s="636" t="s">
        <v>37</v>
      </c>
      <c r="D47" s="635" t="s">
        <v>38</v>
      </c>
      <c r="E47" s="636" t="s">
        <v>92</v>
      </c>
      <c r="F47" s="5"/>
      <c r="G47" s="5"/>
      <c r="H47" s="5"/>
      <c r="I47" s="5"/>
      <c r="J47" s="5"/>
      <c r="K47" s="5"/>
      <c r="L47" s="5"/>
      <c r="M47" s="5"/>
      <c r="N47" s="5"/>
    </row>
    <row r="48" spans="1:14" ht="129" customHeight="1">
      <c r="A48" s="13"/>
      <c r="B48" s="633" t="s">
        <v>531</v>
      </c>
      <c r="C48" s="633" t="s">
        <v>532</v>
      </c>
      <c r="D48" s="645" t="s">
        <v>88</v>
      </c>
      <c r="E48" s="637" t="s">
        <v>76</v>
      </c>
      <c r="F48" s="5"/>
      <c r="G48" s="5"/>
      <c r="H48" s="5"/>
      <c r="I48" s="5"/>
      <c r="J48" s="5"/>
      <c r="K48" s="5"/>
      <c r="L48" s="5"/>
      <c r="M48" s="5"/>
      <c r="N48" s="5"/>
    </row>
    <row r="49" spans="1:14">
      <c r="A49" s="14"/>
      <c r="B49" s="839" t="s">
        <v>1180</v>
      </c>
      <c r="C49" s="840"/>
      <c r="D49" s="840"/>
      <c r="E49" s="841"/>
      <c r="F49" s="638"/>
      <c r="G49" s="638"/>
      <c r="H49" s="638"/>
      <c r="I49" s="5"/>
      <c r="J49" s="5"/>
      <c r="K49" s="5"/>
      <c r="L49" s="5"/>
      <c r="M49" s="5"/>
      <c r="N49" s="5"/>
    </row>
    <row r="50" spans="1:14">
      <c r="A50" s="15"/>
      <c r="B50" s="37"/>
      <c r="C50" s="619"/>
      <c r="D50" s="619"/>
      <c r="E50" s="619"/>
      <c r="F50" s="638"/>
      <c r="G50" s="638"/>
      <c r="H50" s="638"/>
      <c r="I50" s="638"/>
      <c r="J50" s="5"/>
      <c r="K50" s="5"/>
      <c r="L50" s="5"/>
      <c r="M50" s="5"/>
      <c r="N50" s="5"/>
    </row>
    <row r="51" spans="1:14">
      <c r="A51" s="11">
        <v>10</v>
      </c>
      <c r="B51" s="766" t="s">
        <v>311</v>
      </c>
      <c r="C51" s="767"/>
      <c r="D51" s="767"/>
      <c r="E51" s="767"/>
      <c r="F51" s="638"/>
      <c r="G51" s="638"/>
      <c r="H51" s="638"/>
      <c r="I51" s="5"/>
      <c r="J51" s="5"/>
      <c r="K51" s="5"/>
      <c r="L51" s="5"/>
      <c r="M51" s="5"/>
      <c r="N51" s="5"/>
    </row>
    <row r="52" spans="1:14">
      <c r="A52" s="13"/>
      <c r="B52" s="867" t="s">
        <v>41</v>
      </c>
      <c r="C52" s="1015" t="s">
        <v>535</v>
      </c>
      <c r="D52" s="1016"/>
      <c r="E52" s="1017"/>
      <c r="F52" s="5"/>
      <c r="G52" s="5"/>
      <c r="H52" s="5"/>
      <c r="I52" s="5"/>
      <c r="J52" s="5"/>
      <c r="K52" s="1"/>
      <c r="L52" s="5"/>
      <c r="M52" s="5"/>
      <c r="N52" s="5"/>
    </row>
    <row r="53" spans="1:14" ht="45" customHeight="1">
      <c r="A53" s="13"/>
      <c r="B53" s="868"/>
      <c r="C53" s="1018"/>
      <c r="D53" s="1019"/>
      <c r="E53" s="1020"/>
      <c r="F53" s="5"/>
      <c r="G53" s="5"/>
      <c r="H53" s="5"/>
      <c r="I53" s="5"/>
      <c r="J53" s="5"/>
      <c r="K53" s="1"/>
      <c r="L53" s="5"/>
      <c r="M53" s="5"/>
      <c r="N53" s="5"/>
    </row>
    <row r="54" spans="1:14">
      <c r="A54" s="11"/>
      <c r="B54" s="16" t="s">
        <v>536</v>
      </c>
      <c r="C54" s="1080" t="s">
        <v>533</v>
      </c>
      <c r="D54" s="1080"/>
      <c r="E54" s="1080"/>
      <c r="F54" s="5"/>
      <c r="G54" s="5"/>
      <c r="H54" s="5"/>
      <c r="I54" s="5"/>
      <c r="J54" s="5"/>
      <c r="K54" s="5"/>
      <c r="L54" s="5"/>
      <c r="M54" s="5"/>
      <c r="N54" s="5"/>
    </row>
    <row r="55" spans="1:14">
      <c r="A55" s="13"/>
      <c r="B55" s="16" t="s">
        <v>43</v>
      </c>
      <c r="C55" s="875" t="s">
        <v>44</v>
      </c>
      <c r="D55" s="876"/>
      <c r="E55" s="877"/>
      <c r="F55" s="5"/>
      <c r="G55" s="5"/>
      <c r="H55" s="5"/>
      <c r="I55" s="5"/>
      <c r="J55" s="5"/>
      <c r="K55" s="17"/>
      <c r="L55" s="5"/>
      <c r="M55" s="5"/>
      <c r="N55" s="5"/>
    </row>
    <row r="56" spans="1:14">
      <c r="A56" s="18" t="s">
        <v>45</v>
      </c>
      <c r="B56" s="858" t="s">
        <v>46</v>
      </c>
      <c r="C56" s="858"/>
      <c r="D56" s="858"/>
      <c r="E56" s="858"/>
      <c r="F56" s="38"/>
      <c r="G56" s="38"/>
      <c r="H56" s="38"/>
      <c r="I56" s="38"/>
      <c r="J56" s="38"/>
      <c r="K56" s="38"/>
      <c r="L56" s="38"/>
      <c r="M56" s="38"/>
      <c r="N56" s="38"/>
    </row>
    <row r="57" spans="1:14">
      <c r="A57" s="23"/>
      <c r="B57" s="839" t="s">
        <v>534</v>
      </c>
      <c r="C57" s="840"/>
      <c r="D57" s="840"/>
      <c r="E57" s="841"/>
      <c r="F57" s="25"/>
      <c r="G57" s="5"/>
      <c r="H57" s="5"/>
      <c r="I57" s="5"/>
      <c r="J57" s="5"/>
      <c r="K57" s="5"/>
      <c r="L57" s="5"/>
      <c r="M57" s="5"/>
      <c r="N57" s="5"/>
    </row>
    <row r="58" spans="1:14">
      <c r="A58" s="631">
        <v>11</v>
      </c>
      <c r="B58" s="2" t="s">
        <v>47</v>
      </c>
      <c r="C58" s="799" t="s">
        <v>271</v>
      </c>
      <c r="D58" s="799"/>
      <c r="E58" s="799"/>
      <c r="F58" s="6"/>
      <c r="G58" s="6"/>
      <c r="H58" s="26"/>
      <c r="I58" s="6"/>
      <c r="J58" s="6"/>
      <c r="K58" s="5"/>
      <c r="L58" s="5"/>
      <c r="M58" s="5"/>
      <c r="N58" s="5"/>
    </row>
    <row r="59" spans="1:14">
      <c r="A59" s="631"/>
      <c r="B59" s="638"/>
      <c r="C59" s="638"/>
      <c r="D59" s="638"/>
      <c r="E59" s="638"/>
      <c r="F59" s="638"/>
      <c r="G59" s="638"/>
      <c r="H59" s="27"/>
      <c r="I59" s="27"/>
      <c r="J59" s="638"/>
      <c r="K59" s="5"/>
      <c r="L59" s="5"/>
      <c r="M59" s="5"/>
      <c r="N59" s="5"/>
    </row>
    <row r="60" spans="1:14">
      <c r="A60" s="631">
        <v>12</v>
      </c>
      <c r="B60" s="6" t="s">
        <v>48</v>
      </c>
      <c r="C60" s="6"/>
      <c r="D60" s="6"/>
      <c r="E60" s="26"/>
      <c r="F60" s="26"/>
      <c r="G60" s="6"/>
      <c r="H60" s="128"/>
      <c r="I60" s="128"/>
      <c r="J60" s="6"/>
      <c r="K60" s="6"/>
      <c r="L60" s="6"/>
      <c r="M60" s="6"/>
      <c r="N60" s="6"/>
    </row>
    <row r="61" spans="1:14">
      <c r="A61" s="631"/>
      <c r="B61" s="6"/>
      <c r="C61" s="6"/>
      <c r="D61" s="6"/>
      <c r="E61" s="26"/>
      <c r="F61" s="26"/>
      <c r="G61" s="26"/>
      <c r="H61" s="128"/>
      <c r="I61" s="128"/>
      <c r="J61" s="6"/>
      <c r="K61" s="6"/>
      <c r="L61" s="6"/>
      <c r="M61" s="6"/>
      <c r="N61" s="6"/>
    </row>
    <row r="62" spans="1:14">
      <c r="A62" s="631"/>
      <c r="B62" s="623" t="s">
        <v>49</v>
      </c>
      <c r="C62" s="762" t="s">
        <v>537</v>
      </c>
      <c r="D62" s="762"/>
      <c r="E62" s="762"/>
      <c r="F62" s="27"/>
      <c r="G62" s="27"/>
      <c r="H62" s="638"/>
      <c r="I62" s="638"/>
      <c r="J62" s="638"/>
      <c r="K62" s="638"/>
      <c r="L62" s="638"/>
      <c r="M62" s="638"/>
      <c r="N62" s="638"/>
    </row>
    <row r="63" spans="1:14">
      <c r="A63" s="631"/>
      <c r="B63" s="638"/>
      <c r="C63" s="638"/>
      <c r="D63" s="638"/>
      <c r="E63" s="638"/>
      <c r="F63" s="638"/>
      <c r="G63" s="27"/>
      <c r="H63" s="638"/>
      <c r="I63" s="638"/>
      <c r="J63" s="638"/>
      <c r="K63" s="638"/>
      <c r="L63" s="638"/>
      <c r="M63" s="638"/>
      <c r="N63" s="638"/>
    </row>
    <row r="64" spans="1:14">
      <c r="A64" s="631"/>
      <c r="B64" s="767" t="s">
        <v>50</v>
      </c>
      <c r="C64" s="800" t="s">
        <v>538</v>
      </c>
      <c r="D64" s="800" t="s">
        <v>539</v>
      </c>
      <c r="E64" s="802" t="s">
        <v>722</v>
      </c>
      <c r="F64" s="790" t="s">
        <v>117</v>
      </c>
      <c r="G64" s="791"/>
      <c r="H64" s="792"/>
      <c r="I64" s="771" t="s">
        <v>52</v>
      </c>
      <c r="J64" s="771"/>
      <c r="K64" s="771"/>
      <c r="L64" s="771" t="s">
        <v>53</v>
      </c>
      <c r="M64" s="771"/>
      <c r="N64" s="771"/>
    </row>
    <row r="65" spans="1:14" ht="59.4" customHeight="1">
      <c r="A65" s="639"/>
      <c r="B65" s="767"/>
      <c r="C65" s="801"/>
      <c r="D65" s="801"/>
      <c r="E65" s="803"/>
      <c r="F65" s="623" t="s">
        <v>54</v>
      </c>
      <c r="G65" s="623" t="s">
        <v>55</v>
      </c>
      <c r="H65" s="623" t="s">
        <v>56</v>
      </c>
      <c r="I65" s="623" t="s">
        <v>57</v>
      </c>
      <c r="J65" s="623" t="s">
        <v>55</v>
      </c>
      <c r="K65" s="623" t="s">
        <v>56</v>
      </c>
      <c r="L65" s="623" t="s">
        <v>57</v>
      </c>
      <c r="M65" s="623" t="s">
        <v>55</v>
      </c>
      <c r="N65" s="623" t="s">
        <v>56</v>
      </c>
    </row>
    <row r="66" spans="1:14">
      <c r="A66" s="639"/>
      <c r="B66" s="623" t="s">
        <v>80</v>
      </c>
      <c r="C66" s="130">
        <v>76.25</v>
      </c>
      <c r="D66" s="629">
        <v>75.45</v>
      </c>
      <c r="E66" s="629">
        <v>97.2</v>
      </c>
      <c r="F66" s="629">
        <v>83.75</v>
      </c>
      <c r="G66" s="629">
        <v>124.65</v>
      </c>
      <c r="H66" s="629">
        <v>71</v>
      </c>
      <c r="I66" s="629" t="s">
        <v>40</v>
      </c>
      <c r="J66" s="629" t="s">
        <v>40</v>
      </c>
      <c r="K66" s="629" t="s">
        <v>40</v>
      </c>
      <c r="L66" s="629" t="s">
        <v>40</v>
      </c>
      <c r="M66" s="629" t="s">
        <v>40</v>
      </c>
      <c r="N66" s="629" t="s">
        <v>40</v>
      </c>
    </row>
    <row r="67" spans="1:14" ht="26.4">
      <c r="A67" s="639"/>
      <c r="B67" s="623" t="s">
        <v>167</v>
      </c>
      <c r="C67" s="629">
        <v>19512.349999999999</v>
      </c>
      <c r="D67" s="629">
        <v>19406.7</v>
      </c>
      <c r="E67" s="629">
        <v>21513</v>
      </c>
      <c r="F67" s="629" t="s">
        <v>915</v>
      </c>
      <c r="G67" s="629">
        <v>22526.6</v>
      </c>
      <c r="H67" s="629">
        <v>17312.75</v>
      </c>
      <c r="I67" s="629" t="s">
        <v>40</v>
      </c>
      <c r="J67" s="629" t="s">
        <v>40</v>
      </c>
      <c r="K67" s="629" t="s">
        <v>40</v>
      </c>
      <c r="L67" s="629" t="s">
        <v>40</v>
      </c>
      <c r="M67" s="28" t="s">
        <v>40</v>
      </c>
      <c r="N67" s="28" t="s">
        <v>40</v>
      </c>
    </row>
    <row r="68" spans="1:14">
      <c r="A68" s="639"/>
      <c r="B68" s="623" t="s">
        <v>313</v>
      </c>
      <c r="C68" s="829" t="s">
        <v>76</v>
      </c>
      <c r="D68" s="829"/>
      <c r="E68" s="829"/>
      <c r="F68" s="829"/>
      <c r="G68" s="829"/>
      <c r="H68" s="829"/>
      <c r="I68" s="829"/>
      <c r="J68" s="829"/>
      <c r="K68" s="829"/>
      <c r="L68" s="829"/>
      <c r="M68" s="829"/>
      <c r="N68" s="829"/>
    </row>
    <row r="69" spans="1:14">
      <c r="A69" s="639"/>
      <c r="B69" s="878" t="s">
        <v>317</v>
      </c>
      <c r="C69" s="832"/>
      <c r="D69" s="832"/>
      <c r="E69" s="832"/>
      <c r="F69" s="832"/>
      <c r="G69" s="832"/>
      <c r="H69" s="832"/>
      <c r="I69" s="832"/>
      <c r="J69" s="832"/>
      <c r="K69" s="832"/>
      <c r="L69" s="832"/>
      <c r="M69" s="832"/>
      <c r="N69" s="832"/>
    </row>
    <row r="70" spans="1:14">
      <c r="A70" s="639"/>
      <c r="B70" s="810" t="s">
        <v>60</v>
      </c>
      <c r="C70" s="810"/>
      <c r="D70" s="810"/>
      <c r="E70" s="810"/>
      <c r="F70" s="810"/>
      <c r="G70" s="810"/>
      <c r="H70" s="810"/>
      <c r="I70" s="810"/>
      <c r="J70" s="810"/>
      <c r="K70" s="810"/>
      <c r="L70" s="810"/>
      <c r="M70" s="810"/>
      <c r="N70" s="810"/>
    </row>
    <row r="71" spans="1:14">
      <c r="A71" s="1"/>
      <c r="B71" s="853" t="s">
        <v>61</v>
      </c>
      <c r="C71" s="853"/>
      <c r="D71" s="853"/>
      <c r="E71" s="853"/>
      <c r="F71" s="853"/>
      <c r="G71" s="853"/>
      <c r="H71" s="853"/>
      <c r="I71" s="853"/>
      <c r="J71" s="853"/>
      <c r="K71" s="853"/>
      <c r="L71" s="853"/>
      <c r="M71" s="853"/>
      <c r="N71" s="853"/>
    </row>
    <row r="72" spans="1:14">
      <c r="A72" s="639"/>
      <c r="B72" s="831" t="s">
        <v>110</v>
      </c>
      <c r="C72" s="831"/>
      <c r="D72" s="831"/>
      <c r="E72" s="831"/>
      <c r="F72" s="831"/>
      <c r="G72" s="831"/>
      <c r="H72" s="831"/>
      <c r="I72" s="831"/>
      <c r="J72" s="831"/>
      <c r="K72" s="831"/>
      <c r="L72" s="831"/>
      <c r="M72" s="831"/>
      <c r="N72" s="831"/>
    </row>
    <row r="73" spans="1:14">
      <c r="A73" s="639"/>
      <c r="B73" s="831" t="s">
        <v>62</v>
      </c>
      <c r="C73" s="831"/>
      <c r="D73" s="831"/>
      <c r="E73" s="831"/>
      <c r="F73" s="831"/>
      <c r="G73" s="831"/>
      <c r="H73" s="831"/>
      <c r="I73" s="831"/>
      <c r="J73" s="831"/>
      <c r="K73" s="831"/>
      <c r="L73" s="831"/>
      <c r="M73" s="831"/>
      <c r="N73" s="831"/>
    </row>
    <row r="74" spans="1:14">
      <c r="A74" s="639"/>
      <c r="B74" s="30"/>
      <c r="C74" s="30"/>
      <c r="D74" s="30"/>
      <c r="E74" s="30"/>
      <c r="F74" s="30"/>
      <c r="G74" s="8"/>
      <c r="H74" s="8"/>
      <c r="I74" s="8"/>
      <c r="J74" s="8"/>
      <c r="K74" s="8"/>
      <c r="L74" s="8"/>
      <c r="M74" s="8"/>
      <c r="N74" s="8"/>
    </row>
    <row r="75" spans="1:14">
      <c r="A75" s="631">
        <v>13</v>
      </c>
      <c r="B75" s="796" t="s">
        <v>63</v>
      </c>
      <c r="C75" s="797"/>
      <c r="D75" s="797"/>
      <c r="E75" s="797"/>
      <c r="F75" s="797"/>
      <c r="G75" s="766"/>
      <c r="H75" s="6"/>
      <c r="I75" s="6"/>
      <c r="J75" s="6"/>
      <c r="K75" s="6"/>
      <c r="L75" s="6"/>
      <c r="M75" s="6"/>
      <c r="N75" s="6"/>
    </row>
    <row r="76" spans="1:14">
      <c r="A76" s="631"/>
      <c r="B76" s="5"/>
      <c r="C76" s="638"/>
      <c r="D76" s="638"/>
      <c r="E76" s="638"/>
      <c r="F76" s="638"/>
      <c r="G76" s="638"/>
      <c r="H76" s="638"/>
      <c r="I76" s="638"/>
      <c r="J76" s="638"/>
      <c r="K76" s="638"/>
      <c r="L76" s="638"/>
      <c r="M76" s="638"/>
      <c r="N76" s="638"/>
    </row>
    <row r="77" spans="1:14" ht="46.5" customHeight="1">
      <c r="A77" s="639"/>
      <c r="B77" s="620" t="s">
        <v>64</v>
      </c>
      <c r="C77" s="622" t="s">
        <v>65</v>
      </c>
      <c r="D77" s="622" t="s">
        <v>342</v>
      </c>
      <c r="E77" s="622" t="s">
        <v>94</v>
      </c>
      <c r="F77" s="622" t="s">
        <v>67</v>
      </c>
      <c r="G77" s="622" t="s">
        <v>81</v>
      </c>
      <c r="H77" s="8"/>
      <c r="I77" s="8"/>
      <c r="J77" s="8"/>
      <c r="K77" s="8"/>
      <c r="L77" s="8"/>
      <c r="M77" s="8"/>
      <c r="N77" s="8"/>
    </row>
    <row r="78" spans="1:14" ht="15" customHeight="1">
      <c r="A78" s="639"/>
      <c r="B78" s="773" t="s">
        <v>916</v>
      </c>
      <c r="C78" s="10" t="s">
        <v>540</v>
      </c>
      <c r="D78" s="644">
        <v>6.08</v>
      </c>
      <c r="E78" s="40">
        <v>8.24</v>
      </c>
      <c r="F78" s="958" t="s">
        <v>739</v>
      </c>
      <c r="G78" s="958" t="s">
        <v>740</v>
      </c>
      <c r="H78" s="32"/>
      <c r="I78" s="32"/>
      <c r="J78" s="32"/>
      <c r="K78" s="32"/>
      <c r="L78" s="32"/>
      <c r="M78" s="32"/>
      <c r="N78" s="32"/>
    </row>
    <row r="79" spans="1:14">
      <c r="A79" s="639"/>
      <c r="B79" s="773"/>
      <c r="C79" s="2" t="s">
        <v>126</v>
      </c>
      <c r="D79" s="644"/>
      <c r="E79" s="40"/>
      <c r="F79" s="959"/>
      <c r="G79" s="959"/>
      <c r="H79" s="32"/>
      <c r="I79" s="32"/>
      <c r="J79" s="32"/>
      <c r="K79" s="32"/>
      <c r="L79" s="32"/>
      <c r="M79" s="32"/>
      <c r="N79" s="32"/>
    </row>
    <row r="80" spans="1:14" ht="26.4">
      <c r="A80" s="639"/>
      <c r="B80" s="773"/>
      <c r="C80" s="10" t="s">
        <v>541</v>
      </c>
      <c r="D80" s="644">
        <v>67.37</v>
      </c>
      <c r="E80" s="40">
        <v>84.1</v>
      </c>
      <c r="F80" s="959"/>
      <c r="G80" s="959"/>
      <c r="H80" s="32"/>
      <c r="I80" s="32"/>
      <c r="J80" s="32"/>
      <c r="K80" s="32"/>
      <c r="L80" s="32"/>
      <c r="M80" s="32"/>
      <c r="N80" s="32"/>
    </row>
    <row r="81" spans="1:14">
      <c r="A81" s="639"/>
      <c r="B81" s="773"/>
      <c r="C81" s="10" t="s">
        <v>542</v>
      </c>
      <c r="D81" s="644">
        <v>4.9400000000000004</v>
      </c>
      <c r="E81" s="373">
        <v>5.44</v>
      </c>
      <c r="F81" s="959"/>
      <c r="G81" s="959"/>
      <c r="H81" s="32"/>
      <c r="I81" s="32"/>
      <c r="J81" s="32"/>
      <c r="K81" s="32"/>
      <c r="L81" s="32"/>
      <c r="M81" s="32"/>
      <c r="N81" s="32"/>
    </row>
    <row r="82" spans="1:14">
      <c r="A82" s="639"/>
      <c r="B82" s="773"/>
      <c r="C82" s="2" t="s">
        <v>70</v>
      </c>
      <c r="D82" s="125">
        <f>+(D80+D81)/2</f>
        <v>36.155000000000001</v>
      </c>
      <c r="E82" s="378">
        <f>SUM(E80:E81)/2</f>
        <v>44.77</v>
      </c>
      <c r="F82" s="959"/>
      <c r="G82" s="959"/>
      <c r="H82" s="32"/>
      <c r="I82" s="32"/>
      <c r="J82" s="32"/>
      <c r="K82" s="32"/>
      <c r="L82" s="32"/>
      <c r="M82" s="32"/>
      <c r="N82" s="32"/>
    </row>
    <row r="83" spans="1:14">
      <c r="A83" s="639"/>
      <c r="B83" s="773" t="s">
        <v>71</v>
      </c>
      <c r="C83" s="10" t="s">
        <v>543</v>
      </c>
      <c r="D83" s="67">
        <v>11.51</v>
      </c>
      <c r="E83" s="373">
        <v>10.16</v>
      </c>
      <c r="F83" s="959"/>
      <c r="G83" s="959"/>
      <c r="H83" s="32"/>
      <c r="I83" s="32"/>
      <c r="J83" s="32"/>
      <c r="K83" s="32"/>
      <c r="L83" s="32"/>
      <c r="M83" s="32"/>
      <c r="N83" s="32"/>
    </row>
    <row r="84" spans="1:14">
      <c r="A84" s="639"/>
      <c r="B84" s="773"/>
      <c r="C84" s="2" t="s">
        <v>69</v>
      </c>
      <c r="D84" s="644"/>
      <c r="E84" s="373"/>
      <c r="F84" s="959"/>
      <c r="G84" s="959"/>
      <c r="H84" s="32"/>
      <c r="I84" s="32"/>
      <c r="J84" s="32"/>
      <c r="K84" s="32"/>
      <c r="L84" s="32"/>
      <c r="M84" s="32"/>
      <c r="N84" s="32"/>
    </row>
    <row r="85" spans="1:14" ht="26.4">
      <c r="A85" s="639"/>
      <c r="B85" s="773"/>
      <c r="C85" s="10" t="s">
        <v>541</v>
      </c>
      <c r="D85" s="644">
        <v>18.420000000000002</v>
      </c>
      <c r="E85" s="373">
        <v>21.45</v>
      </c>
      <c r="F85" s="959"/>
      <c r="G85" s="959"/>
      <c r="H85" s="32"/>
      <c r="I85" s="32"/>
      <c r="J85" s="32"/>
      <c r="K85" s="32"/>
      <c r="L85" s="32"/>
      <c r="M85" s="32"/>
      <c r="N85" s="32"/>
    </row>
    <row r="86" spans="1:14">
      <c r="A86" s="639"/>
      <c r="B86" s="773"/>
      <c r="C86" s="10" t="s">
        <v>542</v>
      </c>
      <c r="D86" s="644">
        <v>9.18</v>
      </c>
      <c r="E86" s="373">
        <v>11.09</v>
      </c>
      <c r="F86" s="959"/>
      <c r="G86" s="959"/>
      <c r="H86" s="32"/>
      <c r="I86" s="32"/>
      <c r="J86" s="32"/>
      <c r="K86" s="32"/>
      <c r="L86" s="32"/>
      <c r="M86" s="32"/>
      <c r="N86" s="32"/>
    </row>
    <row r="87" spans="1:14">
      <c r="A87" s="639"/>
      <c r="B87" s="773"/>
      <c r="C87" s="2" t="s">
        <v>70</v>
      </c>
      <c r="D87" s="125">
        <f>+(D85+D86)/2</f>
        <v>13.8</v>
      </c>
      <c r="E87" s="378">
        <f>SUM(E85:E86)/2</f>
        <v>16.27</v>
      </c>
      <c r="F87" s="959"/>
      <c r="G87" s="959"/>
      <c r="H87" s="32"/>
      <c r="I87" s="32"/>
      <c r="J87" s="32"/>
      <c r="K87" s="32"/>
      <c r="L87" s="32"/>
      <c r="M87" s="32"/>
      <c r="N87" s="32"/>
    </row>
    <row r="88" spans="1:14">
      <c r="A88" s="639"/>
      <c r="B88" s="773" t="s">
        <v>72</v>
      </c>
      <c r="C88" s="2" t="s">
        <v>544</v>
      </c>
      <c r="D88" s="126">
        <v>0.2208</v>
      </c>
      <c r="E88" s="379">
        <v>0.13869999999999999</v>
      </c>
      <c r="F88" s="959"/>
      <c r="G88" s="959"/>
      <c r="H88" s="32"/>
      <c r="I88" s="32"/>
      <c r="J88" s="32"/>
      <c r="K88" s="32"/>
      <c r="L88" s="32"/>
      <c r="M88" s="32"/>
      <c r="N88" s="32"/>
    </row>
    <row r="89" spans="1:14">
      <c r="A89" s="639"/>
      <c r="B89" s="773"/>
      <c r="C89" s="2" t="s">
        <v>69</v>
      </c>
      <c r="D89" s="644"/>
      <c r="E89" s="373"/>
      <c r="F89" s="959"/>
      <c r="G89" s="959"/>
      <c r="H89" s="32"/>
      <c r="I89" s="32"/>
      <c r="J89" s="32"/>
      <c r="K89" s="32"/>
      <c r="L89" s="32"/>
      <c r="M89" s="32"/>
      <c r="N89" s="32"/>
    </row>
    <row r="90" spans="1:14" ht="26.4">
      <c r="A90" s="639"/>
      <c r="B90" s="773"/>
      <c r="C90" s="10" t="s">
        <v>541</v>
      </c>
      <c r="D90" s="126">
        <v>0.17080000000000001</v>
      </c>
      <c r="E90" s="379">
        <v>0.17269999999999999</v>
      </c>
      <c r="F90" s="959"/>
      <c r="G90" s="959"/>
      <c r="H90" s="32"/>
      <c r="I90" s="32"/>
      <c r="J90" s="32"/>
      <c r="K90" s="32"/>
      <c r="L90" s="32"/>
      <c r="M90" s="32"/>
      <c r="N90" s="32"/>
    </row>
    <row r="91" spans="1:14">
      <c r="A91" s="639"/>
      <c r="B91" s="773"/>
      <c r="C91" s="10" t="s">
        <v>542</v>
      </c>
      <c r="D91" s="126">
        <v>0.78520000000000001</v>
      </c>
      <c r="E91" s="379">
        <v>9.1300000000000006E-2</v>
      </c>
      <c r="F91" s="959"/>
      <c r="G91" s="959"/>
      <c r="H91" s="32"/>
      <c r="I91" s="32"/>
      <c r="J91" s="32"/>
      <c r="K91" s="32"/>
      <c r="L91" s="32"/>
      <c r="M91" s="32"/>
      <c r="N91" s="32"/>
    </row>
    <row r="92" spans="1:14">
      <c r="A92" s="639"/>
      <c r="B92" s="773"/>
      <c r="C92" s="2" t="s">
        <v>70</v>
      </c>
      <c r="D92" s="162">
        <f>+(D90+D91)/2</f>
        <v>0.47799999999999998</v>
      </c>
      <c r="E92" s="380">
        <v>0.13200000000000001</v>
      </c>
      <c r="F92" s="959"/>
      <c r="G92" s="959"/>
      <c r="H92" s="32"/>
      <c r="I92" s="32"/>
      <c r="J92" s="32"/>
      <c r="K92" s="32"/>
      <c r="L92" s="32"/>
      <c r="M92" s="32"/>
      <c r="N92" s="32"/>
    </row>
    <row r="93" spans="1:14">
      <c r="A93" s="639"/>
      <c r="B93" s="773" t="s">
        <v>73</v>
      </c>
      <c r="C93" s="2" t="s">
        <v>544</v>
      </c>
      <c r="D93" s="65">
        <v>27.54</v>
      </c>
      <c r="E93" s="43">
        <v>45.01</v>
      </c>
      <c r="F93" s="959"/>
      <c r="G93" s="959"/>
      <c r="H93" s="32"/>
      <c r="I93" s="32"/>
      <c r="J93" s="32"/>
      <c r="K93" s="32"/>
      <c r="L93" s="32"/>
      <c r="M93" s="32"/>
      <c r="N93" s="32"/>
    </row>
    <row r="94" spans="1:14">
      <c r="A94" s="639"/>
      <c r="B94" s="773"/>
      <c r="C94" s="2" t="s">
        <v>69</v>
      </c>
      <c r="D94" s="644"/>
      <c r="E94" s="40"/>
      <c r="F94" s="959"/>
      <c r="G94" s="959"/>
      <c r="H94" s="32"/>
      <c r="I94" s="32"/>
      <c r="J94" s="32"/>
      <c r="K94" s="32"/>
      <c r="L94" s="32"/>
      <c r="M94" s="32"/>
      <c r="N94" s="32"/>
    </row>
    <row r="95" spans="1:14" ht="26.4">
      <c r="A95" s="639"/>
      <c r="B95" s="828"/>
      <c r="C95" s="10" t="s">
        <v>541</v>
      </c>
      <c r="D95" s="644">
        <v>438.25</v>
      </c>
      <c r="E95" s="40">
        <v>474.91</v>
      </c>
      <c r="F95" s="959"/>
      <c r="G95" s="959"/>
      <c r="H95" s="32"/>
      <c r="I95" s="163"/>
      <c r="J95" s="32"/>
      <c r="K95" s="32"/>
      <c r="L95" s="32"/>
      <c r="M95" s="32"/>
      <c r="N95" s="32"/>
    </row>
    <row r="96" spans="1:14">
      <c r="A96" s="639"/>
      <c r="B96" s="828"/>
      <c r="C96" s="10" t="s">
        <v>542</v>
      </c>
      <c r="D96" s="644">
        <v>54.17</v>
      </c>
      <c r="E96" s="40">
        <v>59.49</v>
      </c>
      <c r="F96" s="959"/>
      <c r="G96" s="959"/>
      <c r="H96" s="32"/>
      <c r="I96" s="163"/>
      <c r="J96" s="32"/>
      <c r="K96" s="32"/>
      <c r="L96" s="32"/>
      <c r="M96" s="32"/>
      <c r="N96" s="32"/>
    </row>
    <row r="97" spans="1:14">
      <c r="A97" s="639"/>
      <c r="B97" s="828"/>
      <c r="C97" s="2" t="s">
        <v>70</v>
      </c>
      <c r="D97" s="164">
        <f>+(D95+D96)/2</f>
        <v>246.21</v>
      </c>
      <c r="E97" s="46">
        <v>267.2</v>
      </c>
      <c r="F97" s="974"/>
      <c r="G97" s="974"/>
      <c r="H97" s="32"/>
      <c r="I97" s="32"/>
      <c r="J97" s="32"/>
      <c r="K97" s="32"/>
      <c r="L97" s="32"/>
      <c r="M97" s="32"/>
      <c r="N97" s="32"/>
    </row>
    <row r="98" spans="1:14">
      <c r="A98" s="1"/>
      <c r="B98" s="777"/>
      <c r="C98" s="892"/>
      <c r="D98" s="892"/>
      <c r="E98" s="892"/>
      <c r="F98" s="892"/>
      <c r="G98" s="893"/>
      <c r="H98" s="1"/>
      <c r="I98" s="1"/>
      <c r="J98" s="1"/>
      <c r="K98" s="1"/>
      <c r="L98" s="1"/>
      <c r="M98" s="1"/>
      <c r="N98" s="1"/>
    </row>
    <row r="99" spans="1:14" ht="15" customHeight="1">
      <c r="A99" s="639"/>
      <c r="B99" s="780" t="s">
        <v>545</v>
      </c>
      <c r="C99" s="781"/>
      <c r="D99" s="781"/>
      <c r="E99" s="781"/>
      <c r="F99" s="781"/>
      <c r="G99" s="782"/>
      <c r="H99" s="32"/>
      <c r="I99" s="32"/>
      <c r="J99" s="32"/>
      <c r="K99" s="32"/>
      <c r="L99" s="32"/>
      <c r="M99" s="32"/>
      <c r="N99" s="32"/>
    </row>
    <row r="100" spans="1:14" ht="15" customHeight="1">
      <c r="A100" s="639"/>
      <c r="B100" s="894" t="s">
        <v>78</v>
      </c>
      <c r="C100" s="895"/>
      <c r="D100" s="895"/>
      <c r="E100" s="895"/>
      <c r="F100" s="895"/>
      <c r="G100" s="896"/>
      <c r="H100" s="32"/>
      <c r="I100" s="32"/>
      <c r="J100" s="32"/>
      <c r="K100" s="32"/>
      <c r="L100" s="32"/>
      <c r="M100" s="32"/>
      <c r="N100" s="32"/>
    </row>
    <row r="101" spans="1:14">
      <c r="A101" s="639"/>
      <c r="B101" s="1081"/>
      <c r="C101" s="1082"/>
      <c r="D101" s="1082"/>
      <c r="E101" s="1082"/>
      <c r="F101" s="1082"/>
      <c r="G101" s="1083"/>
      <c r="H101" s="32"/>
      <c r="I101" s="32"/>
      <c r="J101" s="32"/>
      <c r="K101" s="32"/>
      <c r="L101" s="32"/>
      <c r="M101" s="32"/>
      <c r="N101" s="32"/>
    </row>
    <row r="102" spans="1:14">
      <c r="A102" s="5"/>
      <c r="B102" s="5"/>
      <c r="C102" s="863"/>
      <c r="D102" s="863"/>
      <c r="E102" s="863"/>
      <c r="F102" s="863"/>
      <c r="G102" s="863"/>
      <c r="H102" s="32"/>
      <c r="I102" s="32"/>
      <c r="J102" s="5"/>
      <c r="K102" s="5"/>
      <c r="L102" s="5"/>
      <c r="M102" s="5"/>
      <c r="N102" s="5"/>
    </row>
    <row r="103" spans="1:14">
      <c r="A103" s="631">
        <v>14</v>
      </c>
      <c r="B103" s="36" t="s">
        <v>74</v>
      </c>
      <c r="C103" s="859" t="s">
        <v>40</v>
      </c>
      <c r="D103" s="860"/>
      <c r="E103" s="860"/>
      <c r="F103" s="860"/>
      <c r="G103" s="861"/>
      <c r="H103" s="5"/>
      <c r="I103" s="5"/>
      <c r="J103" s="5"/>
      <c r="K103" s="5"/>
      <c r="L103" s="5"/>
      <c r="M103" s="5"/>
      <c r="N103" s="5"/>
    </row>
    <row r="104" spans="1:14">
      <c r="A104" s="619"/>
      <c r="B104" s="862"/>
      <c r="C104" s="863"/>
      <c r="D104" s="863"/>
      <c r="E104" s="863"/>
      <c r="F104" s="863"/>
      <c r="G104" s="864"/>
      <c r="H104" s="5"/>
      <c r="I104" s="5"/>
      <c r="J104" s="5"/>
      <c r="K104" s="5"/>
      <c r="L104" s="5"/>
      <c r="M104" s="5"/>
      <c r="N104" s="5"/>
    </row>
    <row r="105" spans="1:14">
      <c r="A105" s="5"/>
      <c r="B105" s="5"/>
      <c r="C105" s="5"/>
      <c r="D105" s="5"/>
      <c r="E105" s="5"/>
      <c r="F105" s="5"/>
      <c r="G105" s="5"/>
      <c r="H105" s="5"/>
      <c r="I105" s="5"/>
      <c r="J105" s="5"/>
      <c r="K105" s="5"/>
      <c r="L105" s="5"/>
      <c r="M105" s="5"/>
      <c r="N105" s="5"/>
    </row>
    <row r="106" spans="1:14">
      <c r="A106" s="5"/>
      <c r="B106" s="5"/>
      <c r="C106" s="5"/>
      <c r="D106" s="5"/>
      <c r="E106" s="5"/>
      <c r="F106" s="5"/>
      <c r="G106" s="5"/>
      <c r="H106" s="5"/>
      <c r="I106" s="5"/>
      <c r="J106" s="5"/>
      <c r="K106" s="5"/>
      <c r="L106" s="5"/>
      <c r="M106" s="5"/>
      <c r="N106" s="5"/>
    </row>
    <row r="107" spans="1:14" ht="15" customHeight="1">
      <c r="A107" s="5"/>
      <c r="B107" s="879" t="s">
        <v>546</v>
      </c>
      <c r="C107" s="880"/>
      <c r="D107" s="880"/>
      <c r="E107" s="880"/>
      <c r="F107" s="880"/>
      <c r="G107" s="922"/>
      <c r="H107" s="137"/>
      <c r="I107" s="5"/>
      <c r="J107" s="5"/>
      <c r="K107" s="5"/>
      <c r="L107" s="5"/>
      <c r="M107" s="5"/>
      <c r="N107" s="5"/>
    </row>
    <row r="108" spans="1:14">
      <c r="A108" s="5"/>
      <c r="B108" s="5"/>
      <c r="C108" s="5"/>
      <c r="D108" s="5"/>
      <c r="E108" s="5"/>
      <c r="F108" s="5"/>
      <c r="G108" s="5"/>
      <c r="H108" s="5"/>
      <c r="I108" s="5"/>
      <c r="J108" s="5"/>
      <c r="K108" s="5"/>
      <c r="L108" s="5"/>
      <c r="M108" s="5"/>
      <c r="N108" s="5"/>
    </row>
    <row r="109" spans="1:14" ht="15" customHeight="1">
      <c r="A109" s="5"/>
      <c r="B109" s="933" t="s">
        <v>818</v>
      </c>
      <c r="C109" s="933"/>
      <c r="D109" s="933"/>
      <c r="E109" s="933"/>
      <c r="F109" s="933"/>
      <c r="G109" s="933"/>
      <c r="H109" s="5"/>
      <c r="I109" s="165"/>
      <c r="J109" s="5"/>
      <c r="K109" s="5"/>
      <c r="L109" s="5"/>
      <c r="M109" s="5"/>
      <c r="N109" s="5"/>
    </row>
  </sheetData>
  <mergeCells count="67">
    <mergeCell ref="B104:G104"/>
    <mergeCell ref="B107:G107"/>
    <mergeCell ref="B109:G109"/>
    <mergeCell ref="B98:G98"/>
    <mergeCell ref="B99:G99"/>
    <mergeCell ref="B100:G100"/>
    <mergeCell ref="B101:G101"/>
    <mergeCell ref="C102:G102"/>
    <mergeCell ref="C103:G103"/>
    <mergeCell ref="B71:N71"/>
    <mergeCell ref="B72:N72"/>
    <mergeCell ref="B73:N73"/>
    <mergeCell ref="B75:G75"/>
    <mergeCell ref="B78:B82"/>
    <mergeCell ref="B83:B87"/>
    <mergeCell ref="B88:B92"/>
    <mergeCell ref="B93:B97"/>
    <mergeCell ref="F78:F97"/>
    <mergeCell ref="G78:G97"/>
    <mergeCell ref="B70:N70"/>
    <mergeCell ref="C58:E58"/>
    <mergeCell ref="C62:E62"/>
    <mergeCell ref="B64:B65"/>
    <mergeCell ref="C64:C65"/>
    <mergeCell ref="D64:D65"/>
    <mergeCell ref="E64:E65"/>
    <mergeCell ref="F64:H64"/>
    <mergeCell ref="I64:K64"/>
    <mergeCell ref="L64:N64"/>
    <mergeCell ref="C68:N68"/>
    <mergeCell ref="B69:N69"/>
    <mergeCell ref="B57:E57"/>
    <mergeCell ref="C42:E42"/>
    <mergeCell ref="C43:E43"/>
    <mergeCell ref="B44:E44"/>
    <mergeCell ref="B46:E46"/>
    <mergeCell ref="B49:E49"/>
    <mergeCell ref="B51:E51"/>
    <mergeCell ref="B52:B53"/>
    <mergeCell ref="C52:E53"/>
    <mergeCell ref="C54:E54"/>
    <mergeCell ref="C55:E55"/>
    <mergeCell ref="B56:E56"/>
    <mergeCell ref="C41:E41"/>
    <mergeCell ref="C20:E20"/>
    <mergeCell ref="C21:E21"/>
    <mergeCell ref="C22:E22"/>
    <mergeCell ref="C23:E23"/>
    <mergeCell ref="B26:E26"/>
    <mergeCell ref="B27:E27"/>
    <mergeCell ref="B34:E34"/>
    <mergeCell ref="C35:E35"/>
    <mergeCell ref="C36:E36"/>
    <mergeCell ref="C37:E37"/>
    <mergeCell ref="B40:E40"/>
    <mergeCell ref="C19:E19"/>
    <mergeCell ref="A2:B2"/>
    <mergeCell ref="C4:E4"/>
    <mergeCell ref="C6:E6"/>
    <mergeCell ref="B7:E7"/>
    <mergeCell ref="C9:E9"/>
    <mergeCell ref="B10:E10"/>
    <mergeCell ref="C12:E12"/>
    <mergeCell ref="B13:E13"/>
    <mergeCell ref="C15:E15"/>
    <mergeCell ref="B16:E16"/>
    <mergeCell ref="B18:E18"/>
  </mergeCells>
  <pageMargins left="0.7" right="0.7" top="0.75" bottom="0.75" header="0.3" footer="0.3"/>
  <pageSetup paperSize="8" scale="64" orientation="landscape" horizontalDpi="200" verticalDpi="200" r:id="rId1"/>
  <rowBreaks count="1" manualBreakCount="1">
    <brk id="47" max="13"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3"/>
  <sheetViews>
    <sheetView view="pageBreakPreview" topLeftCell="A55" zoomScaleNormal="98" zoomScaleSheetLayoutView="100" workbookViewId="0">
      <selection activeCell="B17" sqref="B17:E17"/>
    </sheetView>
  </sheetViews>
  <sheetFormatPr defaultColWidth="9.109375" defaultRowHeight="13.2"/>
  <cols>
    <col min="1" max="1" width="6.44140625" style="38" bestFit="1" customWidth="1"/>
    <col min="2" max="2" width="46" style="38" bestFit="1" customWidth="1"/>
    <col min="3" max="3" width="19.5546875" style="38" customWidth="1"/>
    <col min="4" max="4" width="18.109375" style="38" customWidth="1"/>
    <col min="5" max="5" width="18.6640625" style="38" customWidth="1"/>
    <col min="6" max="6" width="14.33203125" style="38" customWidth="1"/>
    <col min="7" max="7" width="21.88671875" style="38" customWidth="1"/>
    <col min="8" max="8" width="10" style="38" bestFit="1" customWidth="1"/>
    <col min="9" max="9" width="7.109375" style="38" bestFit="1" customWidth="1"/>
    <col min="10" max="10" width="11.44140625" style="38" bestFit="1" customWidth="1"/>
    <col min="11" max="11" width="6.88671875" style="38" bestFit="1" customWidth="1"/>
    <col min="12" max="12" width="7.109375" style="38" bestFit="1" customWidth="1"/>
    <col min="13" max="14" width="6.88671875" style="38" bestFit="1" customWidth="1"/>
    <col min="15" max="16384" width="9.109375" style="38"/>
  </cols>
  <sheetData>
    <row r="1" spans="1:14">
      <c r="A1" s="804" t="s">
        <v>0</v>
      </c>
      <c r="B1" s="804"/>
      <c r="C1" s="5"/>
      <c r="D1" s="360"/>
      <c r="E1" s="5"/>
      <c r="F1" s="5"/>
      <c r="G1" s="5"/>
      <c r="H1" s="5"/>
      <c r="I1" s="5"/>
      <c r="J1" s="5"/>
      <c r="K1" s="5"/>
      <c r="L1" s="5"/>
      <c r="M1" s="5"/>
      <c r="N1" s="5"/>
    </row>
    <row r="2" spans="1:14">
      <c r="A2" s="5"/>
      <c r="B2" s="5"/>
      <c r="C2" s="5"/>
      <c r="D2" s="361"/>
      <c r="E2" s="5"/>
      <c r="F2" s="5"/>
      <c r="G2" s="5"/>
      <c r="H2" s="5"/>
      <c r="I2" s="5"/>
      <c r="J2" s="5"/>
      <c r="K2" s="5"/>
      <c r="L2" s="5"/>
      <c r="M2" s="5"/>
      <c r="N2" s="5"/>
    </row>
    <row r="3" spans="1:14" ht="18.75" customHeight="1">
      <c r="A3" s="604" t="s">
        <v>1</v>
      </c>
      <c r="B3" s="2" t="s">
        <v>2</v>
      </c>
      <c r="C3" s="807" t="s">
        <v>609</v>
      </c>
      <c r="D3" s="807"/>
      <c r="E3" s="807"/>
      <c r="F3" s="5"/>
      <c r="G3" s="5"/>
      <c r="H3" s="5"/>
      <c r="I3" s="5"/>
      <c r="J3" s="5"/>
      <c r="K3" s="5"/>
      <c r="L3" s="5"/>
      <c r="M3" s="5"/>
      <c r="N3" s="5"/>
    </row>
    <row r="4" spans="1:14">
      <c r="A4" s="5"/>
      <c r="B4" s="5"/>
      <c r="C4" s="5"/>
      <c r="D4" s="362"/>
      <c r="E4" s="5"/>
      <c r="F4" s="5"/>
      <c r="G4" s="5"/>
      <c r="H4" s="5"/>
      <c r="I4" s="5"/>
      <c r="J4" s="5"/>
      <c r="K4" s="5"/>
      <c r="L4" s="5"/>
      <c r="M4" s="5"/>
      <c r="N4" s="5"/>
    </row>
    <row r="5" spans="1:14">
      <c r="A5" s="19">
        <v>1</v>
      </c>
      <c r="B5" s="2" t="s">
        <v>3</v>
      </c>
      <c r="C5" s="805" t="s">
        <v>610</v>
      </c>
      <c r="D5" s="805"/>
      <c r="E5" s="805"/>
      <c r="F5" s="5"/>
      <c r="G5" s="5"/>
      <c r="H5" s="5"/>
      <c r="I5" s="5"/>
      <c r="J5" s="5"/>
      <c r="K5" s="5"/>
      <c r="L5" s="5"/>
      <c r="M5" s="5"/>
      <c r="N5" s="5"/>
    </row>
    <row r="6" spans="1:14">
      <c r="A6" s="596"/>
      <c r="B6" s="810" t="s">
        <v>5</v>
      </c>
      <c r="C6" s="810"/>
      <c r="D6" s="810"/>
      <c r="E6" s="810"/>
      <c r="F6" s="5"/>
      <c r="G6" s="5"/>
      <c r="H6" s="5"/>
      <c r="I6" s="5"/>
      <c r="J6" s="5"/>
      <c r="K6" s="5"/>
      <c r="L6" s="5"/>
      <c r="M6" s="5"/>
      <c r="N6" s="5"/>
    </row>
    <row r="7" spans="1:14">
      <c r="A7" s="596"/>
      <c r="B7" s="6"/>
      <c r="C7" s="5"/>
      <c r="D7" s="362"/>
      <c r="E7" s="5"/>
      <c r="F7" s="5"/>
      <c r="G7" s="5"/>
      <c r="H7" s="5"/>
      <c r="I7" s="5"/>
      <c r="J7" s="5"/>
      <c r="K7" s="5"/>
      <c r="L7" s="5"/>
      <c r="M7" s="5"/>
      <c r="N7" s="5"/>
    </row>
    <row r="8" spans="1:14">
      <c r="A8" s="596">
        <v>2</v>
      </c>
      <c r="B8" s="2" t="s">
        <v>6</v>
      </c>
      <c r="C8" s="807" t="s">
        <v>611</v>
      </c>
      <c r="D8" s="807"/>
      <c r="E8" s="807"/>
      <c r="F8" s="5"/>
      <c r="G8" s="5"/>
      <c r="H8" s="5"/>
      <c r="I8" s="5"/>
      <c r="J8" s="5"/>
      <c r="K8" s="5"/>
      <c r="L8" s="5"/>
      <c r="M8" s="5"/>
      <c r="N8" s="5"/>
    </row>
    <row r="9" spans="1:14">
      <c r="A9" s="596"/>
      <c r="B9" s="810" t="s">
        <v>5</v>
      </c>
      <c r="C9" s="810"/>
      <c r="D9" s="810"/>
      <c r="E9" s="810"/>
      <c r="F9" s="5"/>
      <c r="G9" s="5"/>
      <c r="H9" s="5"/>
      <c r="I9" s="5"/>
      <c r="J9" s="5"/>
      <c r="K9" s="5"/>
      <c r="L9" s="5"/>
      <c r="M9" s="5"/>
      <c r="N9" s="5"/>
    </row>
    <row r="10" spans="1:14">
      <c r="A10" s="596"/>
      <c r="B10" s="6"/>
      <c r="C10" s="5"/>
      <c r="D10" s="362"/>
      <c r="E10" s="5"/>
      <c r="F10" s="5"/>
      <c r="G10" s="5"/>
      <c r="H10" s="5"/>
      <c r="I10" s="5"/>
      <c r="J10" s="5"/>
      <c r="K10" s="5"/>
      <c r="L10" s="5"/>
      <c r="M10" s="5"/>
      <c r="N10" s="5"/>
    </row>
    <row r="11" spans="1:14" ht="27" customHeight="1">
      <c r="A11" s="596">
        <v>3</v>
      </c>
      <c r="B11" s="2" t="s">
        <v>7</v>
      </c>
      <c r="C11" s="805" t="s">
        <v>332</v>
      </c>
      <c r="D11" s="805"/>
      <c r="E11" s="805"/>
      <c r="F11" s="5"/>
      <c r="G11" s="5"/>
      <c r="H11" s="5"/>
      <c r="I11" s="5"/>
      <c r="J11" s="5"/>
      <c r="K11" s="5"/>
      <c r="L11" s="5"/>
      <c r="M11" s="5"/>
      <c r="N11" s="5"/>
    </row>
    <row r="12" spans="1:14">
      <c r="A12" s="596"/>
      <c r="B12" s="810" t="s">
        <v>5</v>
      </c>
      <c r="C12" s="810"/>
      <c r="D12" s="810"/>
      <c r="E12" s="810"/>
      <c r="F12" s="5"/>
      <c r="G12" s="5"/>
      <c r="H12" s="5"/>
      <c r="I12" s="5"/>
      <c r="J12" s="5"/>
      <c r="K12" s="5"/>
      <c r="L12" s="5"/>
      <c r="M12" s="5"/>
      <c r="N12" s="5"/>
    </row>
    <row r="13" spans="1:14">
      <c r="A13" s="596"/>
      <c r="B13" s="6"/>
      <c r="C13" s="5"/>
      <c r="D13" s="362"/>
      <c r="E13" s="5"/>
      <c r="F13" s="5"/>
      <c r="G13" s="5"/>
      <c r="H13" s="5"/>
      <c r="I13" s="5"/>
      <c r="J13" s="5"/>
      <c r="K13" s="5"/>
      <c r="L13" s="5"/>
      <c r="M13" s="5"/>
      <c r="N13" s="5"/>
    </row>
    <row r="14" spans="1:14">
      <c r="A14" s="596">
        <v>4</v>
      </c>
      <c r="B14" s="2" t="s">
        <v>9</v>
      </c>
      <c r="C14" s="807">
        <v>67.58</v>
      </c>
      <c r="D14" s="807"/>
      <c r="E14" s="807"/>
      <c r="F14" s="5"/>
      <c r="G14" s="5"/>
      <c r="H14" s="5"/>
      <c r="I14" s="5"/>
      <c r="J14" s="5"/>
      <c r="K14" s="5"/>
      <c r="L14" s="5"/>
      <c r="M14" s="5"/>
      <c r="N14" s="5"/>
    </row>
    <row r="15" spans="1:14">
      <c r="A15" s="596"/>
      <c r="B15" s="810" t="s">
        <v>10</v>
      </c>
      <c r="C15" s="810"/>
      <c r="D15" s="810"/>
      <c r="E15" s="810"/>
      <c r="F15" s="5"/>
      <c r="G15" s="5"/>
      <c r="H15" s="5"/>
      <c r="I15" s="5"/>
      <c r="J15" s="5"/>
      <c r="K15" s="5"/>
      <c r="L15" s="5"/>
      <c r="M15" s="5"/>
      <c r="N15" s="5"/>
    </row>
    <row r="16" spans="1:14">
      <c r="A16" s="596"/>
      <c r="B16" s="5"/>
      <c r="C16" s="5"/>
      <c r="D16" s="362"/>
      <c r="E16" s="5"/>
      <c r="F16" s="5"/>
      <c r="G16" s="5"/>
      <c r="H16" s="5"/>
      <c r="I16" s="5"/>
      <c r="J16" s="5"/>
      <c r="K16" s="5"/>
      <c r="L16" s="5"/>
      <c r="M16" s="5"/>
      <c r="N16" s="5"/>
    </row>
    <row r="17" spans="1:14" ht="30.75" customHeight="1">
      <c r="A17" s="596">
        <v>5</v>
      </c>
      <c r="B17" s="767" t="s">
        <v>308</v>
      </c>
      <c r="C17" s="800"/>
      <c r="D17" s="800"/>
      <c r="E17" s="800"/>
      <c r="F17" s="6"/>
      <c r="G17" s="6"/>
      <c r="H17" s="6"/>
      <c r="I17" s="6"/>
      <c r="J17" s="8"/>
      <c r="K17" s="8"/>
      <c r="L17" s="8"/>
      <c r="M17" s="8"/>
      <c r="N17" s="8"/>
    </row>
    <row r="18" spans="1:14">
      <c r="A18" s="596"/>
      <c r="B18" s="591" t="s">
        <v>12</v>
      </c>
      <c r="C18" s="1013">
        <v>0.12529999999999999</v>
      </c>
      <c r="D18" s="1013"/>
      <c r="E18" s="1013"/>
      <c r="F18" s="603"/>
      <c r="G18" s="8"/>
      <c r="H18" s="8"/>
      <c r="I18" s="8"/>
      <c r="J18" s="8"/>
      <c r="K18" s="8"/>
      <c r="L18" s="8"/>
      <c r="M18" s="8"/>
      <c r="N18" s="8"/>
    </row>
    <row r="19" spans="1:14" ht="26.4">
      <c r="A19" s="596"/>
      <c r="B19" s="591" t="s">
        <v>612</v>
      </c>
      <c r="C19" s="1044">
        <v>3.2800000000000003E-2</v>
      </c>
      <c r="D19" s="1014"/>
      <c r="E19" s="1014"/>
      <c r="F19" s="603"/>
      <c r="G19" s="8"/>
      <c r="H19" s="5"/>
      <c r="I19" s="8"/>
      <c r="J19" s="8"/>
      <c r="K19" s="8"/>
      <c r="L19" s="8"/>
      <c r="M19" s="8"/>
      <c r="N19" s="8"/>
    </row>
    <row r="20" spans="1:14" ht="13.2" customHeight="1">
      <c r="A20" s="596"/>
      <c r="B20" s="591" t="s">
        <v>116</v>
      </c>
      <c r="C20" s="1044">
        <v>3.2800000000000003E-2</v>
      </c>
      <c r="D20" s="1014"/>
      <c r="E20" s="1014"/>
      <c r="F20" s="603"/>
      <c r="G20" s="118"/>
      <c r="H20" s="8"/>
      <c r="I20" s="8"/>
      <c r="J20" s="8"/>
      <c r="K20" s="8"/>
      <c r="L20" s="8"/>
      <c r="M20" s="8"/>
      <c r="N20" s="8"/>
    </row>
    <row r="21" spans="1:14">
      <c r="A21" s="596"/>
      <c r="B21" s="602" t="s">
        <v>15</v>
      </c>
      <c r="C21" s="834" t="s">
        <v>107</v>
      </c>
      <c r="D21" s="834"/>
      <c r="E21" s="834"/>
      <c r="F21" s="603"/>
      <c r="G21" s="8"/>
      <c r="H21" s="8"/>
      <c r="I21" s="8"/>
      <c r="J21" s="8"/>
      <c r="K21" s="8"/>
      <c r="L21" s="8"/>
      <c r="M21" s="8"/>
      <c r="N21" s="8"/>
    </row>
    <row r="22" spans="1:14">
      <c r="A22" s="596"/>
      <c r="B22" s="590" t="s">
        <v>16</v>
      </c>
      <c r="C22" s="762" t="s">
        <v>89</v>
      </c>
      <c r="D22" s="762"/>
      <c r="E22" s="762"/>
      <c r="F22" s="603"/>
      <c r="G22" s="8"/>
      <c r="H22" s="8"/>
      <c r="I22" s="8"/>
      <c r="J22" s="8"/>
      <c r="K22" s="8"/>
      <c r="L22" s="8"/>
      <c r="M22" s="8"/>
      <c r="N22" s="8"/>
    </row>
    <row r="23" spans="1:14">
      <c r="A23" s="596"/>
      <c r="B23" s="603"/>
      <c r="C23" s="603"/>
      <c r="D23" s="366"/>
      <c r="E23" s="603"/>
      <c r="F23" s="603"/>
      <c r="G23" s="8"/>
      <c r="H23" s="8"/>
      <c r="I23" s="8"/>
      <c r="J23" s="8"/>
      <c r="K23" s="8"/>
      <c r="L23" s="8"/>
      <c r="M23" s="8"/>
      <c r="N23" s="8"/>
    </row>
    <row r="24" spans="1:14">
      <c r="A24" s="596">
        <v>6</v>
      </c>
      <c r="B24" s="767" t="s">
        <v>312</v>
      </c>
      <c r="C24" s="767"/>
      <c r="D24" s="767"/>
      <c r="E24" s="767"/>
      <c r="F24" s="6"/>
      <c r="G24" s="6"/>
      <c r="H24" s="8"/>
      <c r="I24" s="6"/>
      <c r="J24" s="6"/>
      <c r="K24" s="5"/>
      <c r="L24" s="5"/>
      <c r="M24" s="5"/>
      <c r="N24" s="5"/>
    </row>
    <row r="25" spans="1:14">
      <c r="A25" s="596"/>
      <c r="B25" s="812" t="s">
        <v>19</v>
      </c>
      <c r="C25" s="813"/>
      <c r="D25" s="813"/>
      <c r="E25" s="842"/>
      <c r="F25" s="603"/>
      <c r="G25" s="5"/>
      <c r="H25" s="5"/>
      <c r="I25" s="5"/>
      <c r="J25" s="5"/>
      <c r="K25" s="5"/>
      <c r="L25" s="5"/>
      <c r="M25" s="5"/>
      <c r="N25" s="5"/>
    </row>
    <row r="26" spans="1:14">
      <c r="A26" s="596"/>
      <c r="B26" s="590" t="s">
        <v>20</v>
      </c>
      <c r="C26" s="589" t="s">
        <v>97</v>
      </c>
      <c r="D26" s="364" t="s">
        <v>98</v>
      </c>
      <c r="E26" s="589" t="s">
        <v>22</v>
      </c>
      <c r="F26" s="603"/>
      <c r="G26" s="5"/>
      <c r="H26" s="5"/>
      <c r="I26" s="5"/>
      <c r="J26" s="5"/>
      <c r="K26" s="5"/>
      <c r="L26" s="5"/>
      <c r="M26" s="5"/>
      <c r="N26" s="5"/>
    </row>
    <row r="27" spans="1:14" ht="15" customHeight="1">
      <c r="A27" s="596"/>
      <c r="B27" s="592" t="s">
        <v>441</v>
      </c>
      <c r="C27" s="365">
        <v>14855.74</v>
      </c>
      <c r="D27" s="1084" t="s">
        <v>99</v>
      </c>
      <c r="E27" s="967" t="s">
        <v>91</v>
      </c>
      <c r="F27" s="603"/>
      <c r="G27" s="5"/>
      <c r="H27" s="5"/>
      <c r="I27" s="5"/>
      <c r="J27" s="5"/>
      <c r="K27" s="5"/>
      <c r="L27" s="5"/>
      <c r="M27" s="5"/>
      <c r="N27" s="5"/>
    </row>
    <row r="28" spans="1:14">
      <c r="A28" s="596"/>
      <c r="B28" s="592" t="s">
        <v>24</v>
      </c>
      <c r="C28" s="365">
        <v>1536.14</v>
      </c>
      <c r="D28" s="1085"/>
      <c r="E28" s="968"/>
      <c r="F28" s="603"/>
      <c r="G28" s="5"/>
      <c r="H28" s="5"/>
      <c r="I28" s="5"/>
      <c r="J28" s="5"/>
      <c r="K28" s="5"/>
      <c r="L28" s="5"/>
      <c r="M28" s="5"/>
      <c r="N28" s="5"/>
    </row>
    <row r="29" spans="1:14">
      <c r="A29" s="596"/>
      <c r="B29" s="592" t="s">
        <v>25</v>
      </c>
      <c r="C29" s="365">
        <v>1308.81</v>
      </c>
      <c r="D29" s="1085"/>
      <c r="E29" s="968"/>
      <c r="F29" s="603"/>
      <c r="G29" s="5"/>
      <c r="H29" s="5"/>
      <c r="I29" s="5"/>
      <c r="J29" s="5"/>
      <c r="K29" s="5"/>
      <c r="L29" s="5"/>
      <c r="M29" s="5"/>
      <c r="N29" s="5"/>
    </row>
    <row r="30" spans="1:14">
      <c r="A30" s="596"/>
      <c r="B30" s="592" t="s">
        <v>26</v>
      </c>
      <c r="C30" s="365">
        <v>3730.57</v>
      </c>
      <c r="D30" s="1086"/>
      <c r="E30" s="969"/>
      <c r="F30" s="603"/>
      <c r="G30" s="5"/>
      <c r="H30" s="5"/>
      <c r="I30" s="5"/>
      <c r="J30" s="5"/>
      <c r="K30" s="5"/>
      <c r="L30" s="5"/>
      <c r="M30" s="5"/>
      <c r="N30" s="5"/>
    </row>
    <row r="31" spans="1:14">
      <c r="A31" s="596"/>
      <c r="B31" s="768" t="s">
        <v>613</v>
      </c>
      <c r="C31" s="769"/>
      <c r="D31" s="769"/>
      <c r="E31" s="770"/>
      <c r="F31" s="603"/>
      <c r="G31" s="5"/>
      <c r="H31" s="5"/>
      <c r="I31" s="5"/>
      <c r="J31" s="5"/>
      <c r="K31" s="5"/>
      <c r="L31" s="5"/>
      <c r="M31" s="5"/>
      <c r="N31" s="5"/>
    </row>
    <row r="32" spans="1:14">
      <c r="A32" s="596"/>
      <c r="B32" s="8"/>
      <c r="C32" s="603"/>
      <c r="D32" s="366"/>
      <c r="E32" s="603"/>
      <c r="F32" s="603"/>
      <c r="G32" s="5"/>
      <c r="H32" s="5"/>
      <c r="I32" s="5"/>
      <c r="J32" s="5"/>
      <c r="K32" s="5"/>
      <c r="L32" s="5"/>
      <c r="M32" s="5"/>
      <c r="N32" s="5"/>
    </row>
    <row r="33" spans="1:14">
      <c r="A33" s="596">
        <v>7</v>
      </c>
      <c r="B33" s="767" t="s">
        <v>27</v>
      </c>
      <c r="C33" s="767"/>
      <c r="D33" s="767"/>
      <c r="E33" s="767"/>
      <c r="F33" s="6"/>
      <c r="G33" s="6"/>
      <c r="H33" s="6"/>
      <c r="I33" s="6"/>
      <c r="J33" s="6"/>
      <c r="K33" s="5"/>
      <c r="L33" s="5"/>
      <c r="M33" s="5"/>
      <c r="N33" s="5"/>
    </row>
    <row r="34" spans="1:14">
      <c r="A34" s="596"/>
      <c r="B34" s="590" t="s">
        <v>28</v>
      </c>
      <c r="C34" s="762" t="s">
        <v>29</v>
      </c>
      <c r="D34" s="762"/>
      <c r="E34" s="762"/>
      <c r="F34" s="8"/>
      <c r="G34" s="5"/>
      <c r="H34" s="5"/>
      <c r="I34" s="5"/>
      <c r="J34" s="5"/>
      <c r="K34" s="5"/>
      <c r="L34" s="5"/>
      <c r="M34" s="5"/>
      <c r="N34" s="5"/>
    </row>
    <row r="35" spans="1:14">
      <c r="A35" s="596"/>
      <c r="B35" s="590" t="s">
        <v>30</v>
      </c>
      <c r="C35" s="762" t="s">
        <v>107</v>
      </c>
      <c r="D35" s="762"/>
      <c r="E35" s="762"/>
      <c r="F35" s="8"/>
      <c r="G35" s="5"/>
      <c r="H35" s="5"/>
      <c r="I35" s="5"/>
      <c r="J35" s="5"/>
      <c r="K35" s="5"/>
      <c r="L35" s="5"/>
      <c r="M35" s="5"/>
      <c r="N35" s="5"/>
    </row>
    <row r="36" spans="1:14">
      <c r="A36" s="596"/>
      <c r="B36" s="590" t="s">
        <v>31</v>
      </c>
      <c r="C36" s="762" t="s">
        <v>89</v>
      </c>
      <c r="D36" s="762"/>
      <c r="E36" s="762"/>
      <c r="F36" s="8"/>
      <c r="G36" s="5"/>
      <c r="H36" s="5"/>
      <c r="I36" s="5"/>
      <c r="J36" s="5"/>
      <c r="K36" s="5"/>
      <c r="L36" s="5"/>
      <c r="M36" s="5"/>
      <c r="N36" s="5"/>
    </row>
    <row r="37" spans="1:14">
      <c r="A37" s="596"/>
      <c r="B37" s="5"/>
      <c r="C37" s="8"/>
      <c r="D37" s="363"/>
      <c r="E37" s="8"/>
      <c r="F37" s="8"/>
      <c r="G37" s="5"/>
      <c r="H37" s="5"/>
      <c r="I37" s="5"/>
      <c r="J37" s="5"/>
      <c r="K37" s="5"/>
      <c r="L37" s="5"/>
      <c r="M37" s="5"/>
      <c r="N37" s="5"/>
    </row>
    <row r="38" spans="1:14">
      <c r="A38" s="596">
        <v>8</v>
      </c>
      <c r="B38" s="767" t="s">
        <v>310</v>
      </c>
      <c r="C38" s="767"/>
      <c r="D38" s="767"/>
      <c r="E38" s="767"/>
      <c r="F38" s="6"/>
      <c r="G38" s="6"/>
      <c r="H38" s="6"/>
      <c r="I38" s="6"/>
      <c r="J38" s="6"/>
      <c r="K38" s="5"/>
      <c r="L38" s="5"/>
      <c r="M38" s="5"/>
      <c r="N38" s="5"/>
    </row>
    <row r="39" spans="1:14" ht="15" customHeight="1">
      <c r="A39" s="596"/>
      <c r="B39" s="590" t="s">
        <v>33</v>
      </c>
      <c r="C39" s="825" t="s">
        <v>123</v>
      </c>
      <c r="D39" s="826"/>
      <c r="E39" s="827"/>
      <c r="F39" s="8"/>
      <c r="G39" s="5"/>
      <c r="H39" s="5"/>
      <c r="I39" s="5"/>
      <c r="J39" s="5"/>
      <c r="K39" s="5"/>
      <c r="L39" s="5"/>
      <c r="M39" s="5"/>
      <c r="N39" s="5"/>
    </row>
    <row r="40" spans="1:14">
      <c r="A40" s="596"/>
      <c r="B40" s="590" t="s">
        <v>30</v>
      </c>
      <c r="C40" s="825" t="s">
        <v>107</v>
      </c>
      <c r="D40" s="826"/>
      <c r="E40" s="827"/>
      <c r="F40" s="8"/>
      <c r="G40" s="5"/>
      <c r="H40" s="5"/>
      <c r="I40" s="5"/>
      <c r="J40" s="5"/>
      <c r="K40" s="5"/>
      <c r="L40" s="5"/>
      <c r="M40" s="5"/>
      <c r="N40" s="5"/>
    </row>
    <row r="41" spans="1:14">
      <c r="A41" s="596"/>
      <c r="B41" s="590" t="s">
        <v>31</v>
      </c>
      <c r="C41" s="762" t="s">
        <v>89</v>
      </c>
      <c r="D41" s="762"/>
      <c r="E41" s="762"/>
      <c r="F41" s="8"/>
      <c r="G41" s="5"/>
      <c r="H41" s="5"/>
      <c r="I41" s="5"/>
      <c r="J41" s="5"/>
      <c r="K41" s="5"/>
      <c r="L41" s="5"/>
      <c r="M41" s="5"/>
      <c r="N41" s="5"/>
    </row>
    <row r="42" spans="1:14">
      <c r="A42" s="596"/>
      <c r="B42" s="768" t="s">
        <v>131</v>
      </c>
      <c r="C42" s="769"/>
      <c r="D42" s="769"/>
      <c r="E42" s="770"/>
      <c r="F42" s="8"/>
      <c r="G42" s="5"/>
      <c r="H42" s="5"/>
      <c r="I42" s="5"/>
      <c r="J42" s="5"/>
      <c r="K42" s="5"/>
      <c r="L42" s="5"/>
      <c r="M42" s="5"/>
      <c r="N42" s="5"/>
    </row>
    <row r="43" spans="1:14">
      <c r="A43" s="604"/>
      <c r="B43" s="5"/>
      <c r="C43" s="5"/>
      <c r="D43" s="367"/>
      <c r="E43" s="8"/>
      <c r="F43" s="5"/>
      <c r="G43" s="5"/>
      <c r="H43" s="5"/>
      <c r="I43" s="5"/>
      <c r="J43" s="5"/>
      <c r="K43" s="5"/>
      <c r="L43" s="5"/>
      <c r="M43" s="5"/>
      <c r="N43" s="5"/>
    </row>
    <row r="44" spans="1:14">
      <c r="A44" s="11">
        <v>9</v>
      </c>
      <c r="B44" s="766" t="s">
        <v>311</v>
      </c>
      <c r="C44" s="767"/>
      <c r="D44" s="767"/>
      <c r="E44" s="767"/>
      <c r="F44" s="12"/>
      <c r="G44" s="6"/>
      <c r="H44" s="6"/>
      <c r="I44" s="6"/>
      <c r="J44" s="5"/>
      <c r="K44" s="5"/>
      <c r="L44" s="5"/>
      <c r="M44" s="5"/>
      <c r="N44" s="5"/>
    </row>
    <row r="45" spans="1:14" ht="52.8">
      <c r="A45" s="11"/>
      <c r="B45" s="588" t="s">
        <v>36</v>
      </c>
      <c r="C45" s="600" t="s">
        <v>37</v>
      </c>
      <c r="D45" s="368" t="s">
        <v>1073</v>
      </c>
      <c r="E45" s="600" t="s">
        <v>92</v>
      </c>
      <c r="F45" s="5"/>
      <c r="G45" s="5"/>
      <c r="H45" s="5"/>
      <c r="I45" s="5"/>
      <c r="J45" s="5"/>
      <c r="K45" s="5"/>
      <c r="L45" s="5"/>
      <c r="M45" s="5"/>
      <c r="N45" s="5"/>
    </row>
    <row r="46" spans="1:14" ht="198">
      <c r="A46" s="13"/>
      <c r="B46" s="597" t="s">
        <v>614</v>
      </c>
      <c r="C46" s="170" t="s">
        <v>615</v>
      </c>
      <c r="D46" s="593" t="s">
        <v>1074</v>
      </c>
      <c r="E46" s="601" t="s">
        <v>76</v>
      </c>
      <c r="F46" s="5"/>
      <c r="G46" s="5"/>
      <c r="H46" s="5"/>
      <c r="I46" s="5"/>
      <c r="J46" s="5"/>
      <c r="K46" s="5"/>
      <c r="L46" s="5"/>
      <c r="M46" s="5"/>
      <c r="N46" s="5"/>
    </row>
    <row r="47" spans="1:14">
      <c r="A47" s="14"/>
      <c r="B47" s="839" t="s">
        <v>1075</v>
      </c>
      <c r="C47" s="840"/>
      <c r="D47" s="840"/>
      <c r="E47" s="841"/>
      <c r="F47" s="603"/>
      <c r="G47" s="603"/>
      <c r="H47" s="603"/>
      <c r="I47" s="5"/>
      <c r="J47" s="5"/>
      <c r="K47" s="5"/>
      <c r="L47" s="5"/>
      <c r="M47" s="5"/>
      <c r="N47" s="5"/>
    </row>
    <row r="48" spans="1:14">
      <c r="A48" s="15"/>
      <c r="B48" s="37"/>
      <c r="C48" s="586"/>
      <c r="D48" s="367"/>
      <c r="E48" s="586"/>
      <c r="F48" s="603"/>
      <c r="G48" s="603"/>
      <c r="H48" s="603"/>
      <c r="I48" s="603"/>
      <c r="J48" s="5"/>
      <c r="K48" s="5"/>
      <c r="L48" s="5"/>
      <c r="M48" s="5"/>
      <c r="N48" s="5"/>
    </row>
    <row r="49" spans="1:14">
      <c r="A49" s="11">
        <v>10</v>
      </c>
      <c r="B49" s="766" t="s">
        <v>311</v>
      </c>
      <c r="C49" s="767"/>
      <c r="D49" s="767"/>
      <c r="E49" s="767"/>
      <c r="F49" s="603"/>
      <c r="G49" s="603"/>
      <c r="H49" s="603"/>
      <c r="I49" s="5"/>
      <c r="J49" s="5"/>
      <c r="K49" s="5"/>
      <c r="L49" s="5"/>
      <c r="M49" s="5"/>
      <c r="N49" s="5"/>
    </row>
    <row r="50" spans="1:14" ht="21.75" customHeight="1">
      <c r="A50" s="13"/>
      <c r="B50" s="867" t="s">
        <v>41</v>
      </c>
      <c r="C50" s="1087" t="s">
        <v>616</v>
      </c>
      <c r="D50" s="1088"/>
      <c r="E50" s="1089"/>
      <c r="F50" s="5"/>
      <c r="G50" s="5"/>
      <c r="H50" s="5"/>
      <c r="I50" s="5"/>
      <c r="J50" s="5"/>
      <c r="K50" s="1"/>
      <c r="L50" s="5"/>
      <c r="M50" s="5"/>
      <c r="N50" s="5"/>
    </row>
    <row r="51" spans="1:14" ht="83.25" customHeight="1">
      <c r="A51" s="13"/>
      <c r="B51" s="868"/>
      <c r="C51" s="1090"/>
      <c r="D51" s="1091"/>
      <c r="E51" s="1092"/>
      <c r="F51" s="5"/>
      <c r="G51" s="5"/>
      <c r="H51" s="5"/>
      <c r="I51" s="5"/>
      <c r="J51" s="5"/>
      <c r="K51" s="1"/>
      <c r="L51" s="5"/>
      <c r="M51" s="5"/>
      <c r="N51" s="5"/>
    </row>
    <row r="52" spans="1:14" ht="63" customHeight="1">
      <c r="A52" s="11"/>
      <c r="B52" s="16" t="s">
        <v>42</v>
      </c>
      <c r="C52" s="1080" t="s">
        <v>1074</v>
      </c>
      <c r="D52" s="1080"/>
      <c r="E52" s="1080"/>
      <c r="F52" s="5"/>
      <c r="G52" s="5"/>
      <c r="H52" s="5"/>
      <c r="I52" s="5"/>
      <c r="J52" s="5"/>
      <c r="K52" s="5"/>
      <c r="L52" s="5"/>
      <c r="M52" s="5"/>
      <c r="N52" s="5"/>
    </row>
    <row r="53" spans="1:14">
      <c r="A53" s="13"/>
      <c r="B53" s="16" t="s">
        <v>43</v>
      </c>
      <c r="C53" s="875" t="s">
        <v>44</v>
      </c>
      <c r="D53" s="876"/>
      <c r="E53" s="877"/>
      <c r="F53" s="5"/>
      <c r="G53" s="5"/>
      <c r="H53" s="5"/>
      <c r="I53" s="5"/>
      <c r="J53" s="5"/>
      <c r="K53" s="17"/>
      <c r="L53" s="5"/>
      <c r="M53" s="5"/>
      <c r="N53" s="5"/>
    </row>
    <row r="54" spans="1:14">
      <c r="A54" s="13"/>
      <c r="B54" s="810"/>
      <c r="C54" s="810"/>
      <c r="D54" s="810"/>
      <c r="E54" s="810"/>
      <c r="F54" s="5"/>
      <c r="G54" s="5"/>
      <c r="H54" s="5"/>
      <c r="I54" s="5"/>
      <c r="J54" s="5"/>
      <c r="K54" s="17"/>
      <c r="L54" s="5"/>
      <c r="M54" s="5"/>
      <c r="N54" s="5"/>
    </row>
    <row r="55" spans="1:14">
      <c r="A55" s="18" t="s">
        <v>45</v>
      </c>
      <c r="B55" s="839" t="s">
        <v>1076</v>
      </c>
      <c r="C55" s="840"/>
      <c r="D55" s="840"/>
      <c r="E55" s="841"/>
    </row>
    <row r="56" spans="1:14">
      <c r="A56" s="23"/>
      <c r="B56" s="24"/>
      <c r="C56" s="25"/>
      <c r="D56" s="369"/>
      <c r="E56" s="25"/>
      <c r="F56" s="25"/>
      <c r="G56" s="5"/>
      <c r="H56" s="5"/>
      <c r="I56" s="5"/>
      <c r="J56" s="5"/>
      <c r="K56" s="5"/>
      <c r="L56" s="5"/>
      <c r="M56" s="5"/>
      <c r="N56" s="5"/>
    </row>
    <row r="57" spans="1:14">
      <c r="A57" s="596">
        <v>11</v>
      </c>
      <c r="B57" s="2" t="s">
        <v>47</v>
      </c>
      <c r="C57" s="953" t="s">
        <v>134</v>
      </c>
      <c r="D57" s="953"/>
      <c r="E57" s="953"/>
      <c r="F57" s="6"/>
      <c r="G57" s="6"/>
      <c r="H57" s="26"/>
      <c r="I57" s="6"/>
      <c r="J57" s="6"/>
      <c r="K57" s="5"/>
      <c r="L57" s="5"/>
      <c r="M57" s="5"/>
      <c r="N57" s="5"/>
    </row>
    <row r="58" spans="1:14">
      <c r="A58" s="596"/>
      <c r="B58" s="603"/>
      <c r="C58" s="603"/>
      <c r="D58" s="366"/>
      <c r="E58" s="603"/>
      <c r="F58" s="603"/>
      <c r="G58" s="603"/>
      <c r="H58" s="27"/>
      <c r="I58" s="27"/>
      <c r="J58" s="603"/>
      <c r="K58" s="5"/>
      <c r="L58" s="5"/>
      <c r="M58" s="5"/>
      <c r="N58" s="5"/>
    </row>
    <row r="59" spans="1:14">
      <c r="A59" s="596">
        <v>12</v>
      </c>
      <c r="B59" s="6" t="s">
        <v>48</v>
      </c>
      <c r="C59" s="6"/>
      <c r="D59" s="370"/>
      <c r="E59" s="26"/>
      <c r="F59" s="26"/>
      <c r="G59" s="6"/>
      <c r="H59" s="26"/>
      <c r="I59" s="6"/>
      <c r="J59" s="6"/>
      <c r="K59" s="6"/>
      <c r="L59" s="6"/>
      <c r="M59" s="6"/>
      <c r="N59" s="6"/>
    </row>
    <row r="60" spans="1:14">
      <c r="A60" s="596"/>
      <c r="B60" s="6"/>
      <c r="C60" s="6"/>
      <c r="D60" s="370"/>
      <c r="E60" s="26"/>
      <c r="F60" s="26"/>
      <c r="G60" s="26"/>
      <c r="H60" s="6"/>
      <c r="I60" s="6"/>
      <c r="J60" s="6"/>
      <c r="K60" s="6"/>
      <c r="L60" s="6"/>
      <c r="M60" s="6"/>
      <c r="N60" s="6"/>
    </row>
    <row r="61" spans="1:14">
      <c r="A61" s="596"/>
      <c r="B61" s="590" t="s">
        <v>49</v>
      </c>
      <c r="C61" s="762" t="s">
        <v>617</v>
      </c>
      <c r="D61" s="762"/>
      <c r="E61" s="762"/>
      <c r="F61" s="27"/>
      <c r="G61" s="27"/>
      <c r="H61" s="603"/>
      <c r="I61" s="603"/>
      <c r="J61" s="603"/>
      <c r="K61" s="603"/>
      <c r="L61" s="603"/>
      <c r="M61" s="603"/>
      <c r="N61" s="603"/>
    </row>
    <row r="62" spans="1:14">
      <c r="A62" s="596"/>
      <c r="B62" s="603"/>
      <c r="C62" s="603"/>
      <c r="D62" s="371"/>
      <c r="E62" s="55"/>
      <c r="F62" s="603"/>
      <c r="G62" s="603"/>
      <c r="H62" s="55"/>
      <c r="I62" s="603"/>
      <c r="J62" s="55"/>
      <c r="K62" s="603"/>
      <c r="L62" s="603"/>
      <c r="M62" s="603"/>
      <c r="N62" s="603"/>
    </row>
    <row r="63" spans="1:14">
      <c r="A63" s="596"/>
      <c r="B63" s="767" t="s">
        <v>50</v>
      </c>
      <c r="C63" s="800" t="s">
        <v>618</v>
      </c>
      <c r="D63" s="1093" t="s">
        <v>100</v>
      </c>
      <c r="E63" s="802" t="s">
        <v>96</v>
      </c>
      <c r="F63" s="790" t="s">
        <v>117</v>
      </c>
      <c r="G63" s="791"/>
      <c r="H63" s="792"/>
      <c r="I63" s="771" t="s">
        <v>52</v>
      </c>
      <c r="J63" s="771"/>
      <c r="K63" s="771"/>
      <c r="L63" s="771" t="s">
        <v>53</v>
      </c>
      <c r="M63" s="771"/>
      <c r="N63" s="771"/>
    </row>
    <row r="64" spans="1:14" ht="52.8">
      <c r="A64" s="604"/>
      <c r="B64" s="767"/>
      <c r="C64" s="801"/>
      <c r="D64" s="1094"/>
      <c r="E64" s="803"/>
      <c r="F64" s="590" t="s">
        <v>54</v>
      </c>
      <c r="G64" s="590" t="s">
        <v>55</v>
      </c>
      <c r="H64" s="590" t="s">
        <v>56</v>
      </c>
      <c r="I64" s="590" t="s">
        <v>57</v>
      </c>
      <c r="J64" s="590" t="s">
        <v>55</v>
      </c>
      <c r="K64" s="590" t="s">
        <v>56</v>
      </c>
      <c r="L64" s="590" t="s">
        <v>57</v>
      </c>
      <c r="M64" s="590" t="s">
        <v>55</v>
      </c>
      <c r="N64" s="590" t="s">
        <v>56</v>
      </c>
    </row>
    <row r="65" spans="1:14">
      <c r="A65" s="604"/>
      <c r="B65" s="590" t="s">
        <v>80</v>
      </c>
      <c r="C65" s="130">
        <v>120.75</v>
      </c>
      <c r="D65" s="594">
        <v>145.44999999999999</v>
      </c>
      <c r="E65" s="594">
        <v>163.15</v>
      </c>
      <c r="F65" s="594">
        <v>127.9</v>
      </c>
      <c r="G65" s="594">
        <v>208</v>
      </c>
      <c r="H65" s="594">
        <v>112</v>
      </c>
      <c r="I65" s="594" t="s">
        <v>40</v>
      </c>
      <c r="J65" s="594" t="s">
        <v>40</v>
      </c>
      <c r="K65" s="594" t="s">
        <v>40</v>
      </c>
      <c r="L65" s="594" t="s">
        <v>40</v>
      </c>
      <c r="M65" s="594" t="s">
        <v>40</v>
      </c>
      <c r="N65" s="594" t="s">
        <v>40</v>
      </c>
    </row>
    <row r="66" spans="1:14">
      <c r="A66" s="604"/>
      <c r="B66" s="590" t="s">
        <v>619</v>
      </c>
      <c r="C66" s="130">
        <v>19512.349999999999</v>
      </c>
      <c r="D66" s="594">
        <v>19406.7</v>
      </c>
      <c r="E66" s="594">
        <v>21513</v>
      </c>
      <c r="F66" s="594">
        <v>22163.599999999999</v>
      </c>
      <c r="G66" s="594">
        <v>22526.6</v>
      </c>
      <c r="H66" s="594">
        <v>17312.75</v>
      </c>
      <c r="I66" s="594" t="s">
        <v>40</v>
      </c>
      <c r="J66" s="594" t="s">
        <v>40</v>
      </c>
      <c r="K66" s="594" t="s">
        <v>40</v>
      </c>
      <c r="L66" s="594" t="s">
        <v>40</v>
      </c>
      <c r="M66" s="594" t="s">
        <v>40</v>
      </c>
      <c r="N66" s="594" t="s">
        <v>40</v>
      </c>
    </row>
    <row r="67" spans="1:14" ht="13.8">
      <c r="A67" s="604"/>
      <c r="B67" s="590" t="s">
        <v>313</v>
      </c>
      <c r="C67" s="829" t="s">
        <v>76</v>
      </c>
      <c r="D67" s="829"/>
      <c r="E67" s="829"/>
      <c r="F67" s="829"/>
      <c r="G67" s="829"/>
      <c r="H67" s="829"/>
      <c r="I67" s="829"/>
      <c r="J67" s="829"/>
      <c r="K67" s="829"/>
      <c r="L67" s="829"/>
      <c r="M67" s="829"/>
      <c r="N67" s="829"/>
    </row>
    <row r="68" spans="1:14" s="5" customFormat="1">
      <c r="A68" s="604"/>
      <c r="B68" s="831" t="s">
        <v>620</v>
      </c>
      <c r="C68" s="831"/>
      <c r="D68" s="831"/>
      <c r="E68" s="831"/>
      <c r="F68" s="831"/>
      <c r="G68" s="831"/>
      <c r="H68" s="831"/>
      <c r="I68" s="831"/>
      <c r="J68" s="831"/>
      <c r="K68" s="831"/>
      <c r="L68" s="831"/>
      <c r="M68" s="831"/>
      <c r="N68" s="831"/>
    </row>
    <row r="69" spans="1:14" ht="13.8">
      <c r="A69" s="604"/>
      <c r="B69" s="832" t="s">
        <v>79</v>
      </c>
      <c r="C69" s="832"/>
      <c r="D69" s="832"/>
      <c r="E69" s="832"/>
      <c r="F69" s="832"/>
      <c r="G69" s="832"/>
      <c r="H69" s="832"/>
      <c r="I69" s="832"/>
      <c r="J69" s="832"/>
      <c r="K69" s="832"/>
      <c r="L69" s="832"/>
      <c r="M69" s="832"/>
      <c r="N69" s="832"/>
    </row>
    <row r="70" spans="1:14">
      <c r="A70" s="604"/>
      <c r="B70" s="810" t="s">
        <v>60</v>
      </c>
      <c r="C70" s="810"/>
      <c r="D70" s="810"/>
      <c r="E70" s="810"/>
      <c r="F70" s="810"/>
      <c r="G70" s="810"/>
      <c r="H70" s="810"/>
      <c r="I70" s="810"/>
      <c r="J70" s="810"/>
      <c r="K70" s="810"/>
      <c r="L70" s="810"/>
      <c r="M70" s="810"/>
      <c r="N70" s="810"/>
    </row>
    <row r="71" spans="1:14">
      <c r="A71" s="1"/>
      <c r="B71" s="853" t="s">
        <v>61</v>
      </c>
      <c r="C71" s="853"/>
      <c r="D71" s="853"/>
      <c r="E71" s="853"/>
      <c r="F71" s="853"/>
      <c r="G71" s="853"/>
      <c r="H71" s="853"/>
      <c r="I71" s="853"/>
      <c r="J71" s="853"/>
      <c r="K71" s="853"/>
      <c r="L71" s="853"/>
      <c r="M71" s="853"/>
      <c r="N71" s="853"/>
    </row>
    <row r="72" spans="1:14">
      <c r="A72" s="604"/>
      <c r="B72" s="831" t="s">
        <v>110</v>
      </c>
      <c r="C72" s="831"/>
      <c r="D72" s="831"/>
      <c r="E72" s="831"/>
      <c r="F72" s="831"/>
      <c r="G72" s="831"/>
      <c r="H72" s="831"/>
      <c r="I72" s="831"/>
      <c r="J72" s="831"/>
      <c r="K72" s="831"/>
      <c r="L72" s="831"/>
      <c r="M72" s="831"/>
      <c r="N72" s="831"/>
    </row>
    <row r="73" spans="1:14">
      <c r="A73" s="604"/>
      <c r="B73" s="831" t="s">
        <v>62</v>
      </c>
      <c r="C73" s="831"/>
      <c r="D73" s="831"/>
      <c r="E73" s="831"/>
      <c r="F73" s="831"/>
      <c r="G73" s="831"/>
      <c r="H73" s="831"/>
      <c r="I73" s="831"/>
      <c r="J73" s="831"/>
      <c r="K73" s="831"/>
      <c r="L73" s="831"/>
      <c r="M73" s="831"/>
      <c r="N73" s="831"/>
    </row>
    <row r="74" spans="1:14">
      <c r="A74" s="604"/>
      <c r="B74" s="30"/>
      <c r="C74" s="30"/>
      <c r="D74" s="372"/>
      <c r="E74" s="30"/>
      <c r="F74" s="30"/>
      <c r="G74" s="8"/>
      <c r="H74" s="8"/>
      <c r="I74" s="8"/>
      <c r="J74" s="8"/>
      <c r="K74" s="8"/>
      <c r="L74" s="8" t="s">
        <v>119</v>
      </c>
      <c r="M74" s="8"/>
      <c r="N74" s="8"/>
    </row>
    <row r="75" spans="1:14" ht="48" customHeight="1">
      <c r="A75" s="596">
        <v>13</v>
      </c>
      <c r="B75" s="796" t="s">
        <v>63</v>
      </c>
      <c r="C75" s="797"/>
      <c r="D75" s="797"/>
      <c r="E75" s="797"/>
      <c r="F75" s="797"/>
      <c r="G75" s="766"/>
      <c r="H75" s="6"/>
      <c r="I75" s="6"/>
      <c r="J75" s="6"/>
      <c r="K75" s="6"/>
      <c r="L75" s="6"/>
      <c r="M75" s="6"/>
      <c r="N75" s="6"/>
    </row>
    <row r="76" spans="1:14">
      <c r="A76" s="596"/>
      <c r="B76" s="5"/>
      <c r="C76" s="603"/>
      <c r="D76" s="366"/>
      <c r="E76" s="603"/>
      <c r="F76" s="603"/>
      <c r="G76" s="603"/>
      <c r="H76" s="603"/>
      <c r="I76" s="603"/>
      <c r="J76" s="603"/>
      <c r="K76" s="603"/>
      <c r="L76" s="603"/>
      <c r="M76" s="603"/>
      <c r="N76" s="603"/>
    </row>
    <row r="77" spans="1:14" ht="26.4">
      <c r="A77" s="604"/>
      <c r="B77" s="587" t="s">
        <v>64</v>
      </c>
      <c r="C77" s="589" t="s">
        <v>65</v>
      </c>
      <c r="D77" s="364" t="s">
        <v>342</v>
      </c>
      <c r="E77" s="589" t="s">
        <v>94</v>
      </c>
      <c r="F77" s="589" t="s">
        <v>67</v>
      </c>
      <c r="G77" s="589" t="s">
        <v>81</v>
      </c>
      <c r="H77" s="8"/>
      <c r="I77" s="8"/>
      <c r="J77" s="8"/>
      <c r="K77" s="8"/>
      <c r="L77" s="8"/>
      <c r="M77" s="8"/>
      <c r="N77" s="8"/>
    </row>
    <row r="78" spans="1:14" ht="25.5" customHeight="1">
      <c r="A78" s="604"/>
      <c r="B78" s="972" t="s">
        <v>440</v>
      </c>
      <c r="C78" s="2" t="s">
        <v>621</v>
      </c>
      <c r="D78" s="130">
        <v>7.82</v>
      </c>
      <c r="E78" s="31">
        <v>13.63</v>
      </c>
      <c r="F78" s="958" t="s">
        <v>108</v>
      </c>
      <c r="G78" s="958" t="s">
        <v>95</v>
      </c>
      <c r="H78" s="32"/>
      <c r="I78" s="32"/>
      <c r="J78" s="32"/>
      <c r="K78" s="32"/>
      <c r="L78" s="32"/>
      <c r="M78" s="32"/>
      <c r="N78" s="32"/>
    </row>
    <row r="79" spans="1:14">
      <c r="A79" s="604"/>
      <c r="B79" s="973"/>
      <c r="C79" s="2" t="s">
        <v>69</v>
      </c>
      <c r="D79" s="29"/>
      <c r="E79" s="31"/>
      <c r="F79" s="959"/>
      <c r="G79" s="959"/>
      <c r="H79" s="32"/>
      <c r="I79" s="32"/>
      <c r="J79" s="32"/>
      <c r="K79" s="32"/>
      <c r="L79" s="32"/>
      <c r="M79" s="32"/>
      <c r="N79" s="32"/>
    </row>
    <row r="80" spans="1:14" ht="39.6">
      <c r="A80" s="604"/>
      <c r="B80" s="973"/>
      <c r="C80" s="171" t="s">
        <v>622</v>
      </c>
      <c r="D80" s="130">
        <v>2.4900000000000002</v>
      </c>
      <c r="E80" s="31">
        <v>3.06</v>
      </c>
      <c r="F80" s="959"/>
      <c r="G80" s="959"/>
      <c r="H80" s="32"/>
      <c r="I80" s="32"/>
      <c r="J80" s="32"/>
      <c r="K80" s="32"/>
      <c r="L80" s="32"/>
      <c r="M80" s="32"/>
      <c r="N80" s="32"/>
    </row>
    <row r="81" spans="1:14">
      <c r="A81" s="604"/>
      <c r="B81" s="1095"/>
      <c r="C81" s="2" t="s">
        <v>70</v>
      </c>
      <c r="D81" s="130">
        <v>2.4900000000000002</v>
      </c>
      <c r="E81" s="130">
        <f>+E80</f>
        <v>3.06</v>
      </c>
      <c r="F81" s="959"/>
      <c r="G81" s="959"/>
      <c r="H81" s="32"/>
      <c r="I81" s="32"/>
      <c r="J81" s="32"/>
      <c r="K81" s="32"/>
      <c r="L81" s="32"/>
      <c r="M81" s="32"/>
      <c r="N81" s="32"/>
    </row>
    <row r="82" spans="1:14">
      <c r="A82" s="604"/>
      <c r="B82" s="972" t="s">
        <v>71</v>
      </c>
      <c r="C82" s="2" t="s">
        <v>621</v>
      </c>
      <c r="D82" s="130">
        <v>9.59</v>
      </c>
      <c r="E82" s="31"/>
      <c r="F82" s="959"/>
      <c r="G82" s="959"/>
      <c r="H82" s="32"/>
      <c r="I82" s="32"/>
      <c r="J82" s="32"/>
      <c r="K82" s="32"/>
      <c r="L82" s="32"/>
      <c r="M82" s="32"/>
      <c r="N82" s="32"/>
    </row>
    <row r="83" spans="1:14">
      <c r="A83" s="604"/>
      <c r="B83" s="973"/>
      <c r="C83" s="2" t="s">
        <v>69</v>
      </c>
      <c r="D83" s="130"/>
      <c r="E83" s="31">
        <v>9.3800000000000008</v>
      </c>
      <c r="F83" s="959"/>
      <c r="G83" s="959"/>
      <c r="H83" s="32"/>
      <c r="I83" s="32"/>
      <c r="J83" s="32"/>
      <c r="K83" s="32"/>
      <c r="L83" s="32"/>
      <c r="M83" s="32"/>
      <c r="N83" s="32"/>
    </row>
    <row r="84" spans="1:14" ht="39.6">
      <c r="A84" s="604"/>
      <c r="B84" s="973"/>
      <c r="C84" s="171" t="s">
        <v>622</v>
      </c>
      <c r="D84" s="130">
        <v>57.83</v>
      </c>
      <c r="E84" s="31">
        <v>44.35</v>
      </c>
      <c r="F84" s="959"/>
      <c r="G84" s="959"/>
      <c r="H84" s="32"/>
      <c r="I84" s="32"/>
      <c r="J84" s="32"/>
      <c r="K84" s="32"/>
      <c r="L84" s="32"/>
      <c r="M84" s="32"/>
      <c r="N84" s="32"/>
    </row>
    <row r="85" spans="1:14">
      <c r="A85" s="604"/>
      <c r="B85" s="1095"/>
      <c r="C85" s="2" t="s">
        <v>70</v>
      </c>
      <c r="D85" s="130">
        <v>57.83</v>
      </c>
      <c r="E85" s="130">
        <f>+E84</f>
        <v>44.35</v>
      </c>
      <c r="F85" s="959"/>
      <c r="G85" s="959"/>
      <c r="H85" s="32"/>
      <c r="I85" s="32"/>
      <c r="J85" s="32"/>
      <c r="K85" s="32"/>
      <c r="L85" s="32"/>
      <c r="M85" s="32"/>
      <c r="N85" s="32"/>
    </row>
    <row r="86" spans="1:14">
      <c r="A86" s="604"/>
      <c r="B86" s="972" t="s">
        <v>72</v>
      </c>
      <c r="C86" s="2" t="s">
        <v>621</v>
      </c>
      <c r="D86" s="130">
        <v>45.02</v>
      </c>
      <c r="E86" s="31">
        <v>30.48</v>
      </c>
      <c r="F86" s="959"/>
      <c r="G86" s="959"/>
      <c r="H86" s="32"/>
      <c r="I86" s="32"/>
      <c r="J86" s="32"/>
      <c r="K86" s="32"/>
      <c r="L86" s="32"/>
      <c r="M86" s="32"/>
      <c r="N86" s="32"/>
    </row>
    <row r="87" spans="1:14">
      <c r="A87" s="604"/>
      <c r="B87" s="973"/>
      <c r="C87" s="2" t="s">
        <v>69</v>
      </c>
      <c r="D87" s="172"/>
      <c r="E87" s="31"/>
      <c r="F87" s="959"/>
      <c r="G87" s="959"/>
      <c r="H87" s="32"/>
      <c r="I87" s="32"/>
      <c r="J87" s="32"/>
      <c r="K87" s="32"/>
      <c r="L87" s="32"/>
      <c r="M87" s="32"/>
      <c r="N87" s="32"/>
    </row>
    <row r="88" spans="1:14" ht="39.6">
      <c r="A88" s="604"/>
      <c r="B88" s="973"/>
      <c r="C88" s="171" t="s">
        <v>622</v>
      </c>
      <c r="D88" s="172">
        <v>9.3219999999999997E-2</v>
      </c>
      <c r="E88" s="141">
        <v>8.9899999999999994E-2</v>
      </c>
      <c r="F88" s="959"/>
      <c r="G88" s="959"/>
      <c r="H88" s="32"/>
      <c r="I88" s="32"/>
      <c r="J88" s="32"/>
      <c r="K88" s="32"/>
      <c r="L88" s="32"/>
      <c r="M88" s="32"/>
      <c r="N88" s="32"/>
    </row>
    <row r="89" spans="1:14">
      <c r="A89" s="604"/>
      <c r="B89" s="1095"/>
      <c r="C89" s="2" t="s">
        <v>70</v>
      </c>
      <c r="D89" s="172">
        <v>9.3219999999999997E-2</v>
      </c>
      <c r="E89" s="130">
        <f>+E88</f>
        <v>8.9899999999999994E-2</v>
      </c>
      <c r="F89" s="959"/>
      <c r="G89" s="959"/>
      <c r="H89" s="32"/>
      <c r="I89" s="32"/>
      <c r="J89" s="32"/>
      <c r="K89" s="32"/>
      <c r="L89" s="32"/>
      <c r="M89" s="32"/>
      <c r="N89" s="32"/>
    </row>
    <row r="90" spans="1:14">
      <c r="A90" s="604"/>
      <c r="B90" s="972" t="s">
        <v>73</v>
      </c>
      <c r="C90" s="2" t="s">
        <v>621</v>
      </c>
      <c r="D90" s="130">
        <v>11.44</v>
      </c>
      <c r="E90" s="31">
        <v>38.5</v>
      </c>
      <c r="F90" s="959"/>
      <c r="G90" s="959"/>
      <c r="H90" s="32"/>
      <c r="I90" s="32"/>
      <c r="J90" s="302"/>
      <c r="K90" s="32"/>
      <c r="L90" s="32"/>
      <c r="M90" s="32"/>
      <c r="N90" s="32"/>
    </row>
    <row r="91" spans="1:14">
      <c r="A91" s="604"/>
      <c r="B91" s="973"/>
      <c r="C91" s="2" t="s">
        <v>69</v>
      </c>
      <c r="D91" s="130"/>
      <c r="E91" s="31"/>
      <c r="F91" s="959"/>
      <c r="G91" s="959"/>
      <c r="H91" s="32"/>
      <c r="I91" s="32"/>
      <c r="J91" s="32"/>
      <c r="K91" s="32"/>
      <c r="L91" s="32"/>
      <c r="M91" s="32"/>
      <c r="N91" s="32"/>
    </row>
    <row r="92" spans="1:14" ht="39.6">
      <c r="A92" s="604"/>
      <c r="B92" s="973"/>
      <c r="C92" s="171" t="s">
        <v>622</v>
      </c>
      <c r="D92" s="130">
        <v>11.49</v>
      </c>
      <c r="E92" s="31">
        <v>32.43</v>
      </c>
      <c r="F92" s="959"/>
      <c r="G92" s="959"/>
      <c r="H92" s="32"/>
      <c r="I92" s="32"/>
      <c r="J92" s="32"/>
      <c r="K92" s="32"/>
      <c r="L92" s="32"/>
      <c r="M92" s="32"/>
      <c r="N92" s="32"/>
    </row>
    <row r="93" spans="1:14" ht="15" customHeight="1">
      <c r="A93" s="604"/>
      <c r="B93" s="973"/>
      <c r="C93" s="2" t="s">
        <v>70</v>
      </c>
      <c r="D93" s="130">
        <v>11.49</v>
      </c>
      <c r="E93" s="130">
        <f>+E92</f>
        <v>32.43</v>
      </c>
      <c r="F93" s="974"/>
      <c r="G93" s="974"/>
      <c r="H93" s="32"/>
      <c r="I93" s="32"/>
      <c r="J93" s="32"/>
      <c r="K93" s="32"/>
      <c r="L93" s="32"/>
      <c r="M93" s="32"/>
      <c r="N93" s="32"/>
    </row>
    <row r="94" spans="1:14" ht="15.75" customHeight="1">
      <c r="A94" s="5"/>
      <c r="B94" s="1028" t="s">
        <v>623</v>
      </c>
      <c r="C94" s="1028"/>
      <c r="D94" s="1028"/>
      <c r="E94" s="1028"/>
      <c r="F94" s="1028"/>
      <c r="G94" s="1028"/>
      <c r="H94" s="32"/>
      <c r="I94" s="32"/>
      <c r="J94" s="5"/>
      <c r="K94" s="5"/>
      <c r="L94" s="5"/>
      <c r="M94" s="5"/>
      <c r="N94" s="5"/>
    </row>
    <row r="95" spans="1:14" ht="28.2" customHeight="1">
      <c r="A95" s="586"/>
      <c r="B95" s="36" t="s">
        <v>74</v>
      </c>
      <c r="C95" s="807" t="s">
        <v>1077</v>
      </c>
      <c r="D95" s="807"/>
      <c r="E95" s="807"/>
      <c r="F95" s="807"/>
      <c r="G95" s="807"/>
      <c r="H95" s="5"/>
      <c r="I95" s="5"/>
      <c r="J95" s="5"/>
      <c r="K95" s="5"/>
      <c r="L95" s="5"/>
      <c r="M95" s="5"/>
      <c r="N95" s="5"/>
    </row>
    <row r="96" spans="1:14" ht="13.8">
      <c r="A96" s="5"/>
      <c r="B96" s="5"/>
      <c r="C96" s="598"/>
      <c r="D96" s="374"/>
      <c r="E96" s="585"/>
      <c r="F96" s="585"/>
      <c r="G96" s="585"/>
      <c r="H96" s="5"/>
      <c r="I96" s="5"/>
      <c r="J96" s="5"/>
      <c r="K96" s="5"/>
      <c r="L96" s="5"/>
      <c r="M96" s="5"/>
      <c r="N96" s="5"/>
    </row>
    <row r="97" spans="1:14">
      <c r="A97" s="5"/>
      <c r="B97" s="5"/>
      <c r="C97" s="5"/>
      <c r="D97" s="374"/>
      <c r="H97" s="5"/>
      <c r="I97" s="5"/>
      <c r="J97" s="5"/>
      <c r="K97" s="5"/>
      <c r="L97" s="5"/>
      <c r="M97" s="5"/>
      <c r="N97" s="5"/>
    </row>
    <row r="98" spans="1:14" ht="15" customHeight="1">
      <c r="A98" s="5"/>
      <c r="B98" s="5"/>
      <c r="C98" s="5"/>
      <c r="D98" s="361"/>
      <c r="H98" s="585"/>
      <c r="I98" s="5"/>
      <c r="J98" s="5"/>
      <c r="K98" s="5"/>
      <c r="L98" s="5"/>
      <c r="M98" s="5"/>
      <c r="N98" s="5"/>
    </row>
    <row r="99" spans="1:14" ht="15" customHeight="1">
      <c r="B99" s="843" t="s">
        <v>624</v>
      </c>
      <c r="C99" s="843"/>
      <c r="D99" s="843"/>
      <c r="E99" s="843"/>
      <c r="F99" s="843"/>
      <c r="G99" s="843"/>
    </row>
    <row r="100" spans="1:14">
      <c r="B100" s="933" t="s">
        <v>818</v>
      </c>
      <c r="C100" s="933"/>
      <c r="D100" s="933"/>
      <c r="E100" s="933"/>
      <c r="F100" s="933"/>
      <c r="G100" s="933"/>
    </row>
    <row r="101" spans="1:14">
      <c r="C101" s="173"/>
    </row>
    <row r="102" spans="1:14">
      <c r="C102" s="138"/>
      <c r="D102" s="138"/>
    </row>
    <row r="103" spans="1:14">
      <c r="C103" s="138"/>
    </row>
  </sheetData>
  <mergeCells count="66">
    <mergeCell ref="B100:G100"/>
    <mergeCell ref="B94:G94"/>
    <mergeCell ref="C95:G95"/>
    <mergeCell ref="B99:G99"/>
    <mergeCell ref="B72:N72"/>
    <mergeCell ref="B73:N73"/>
    <mergeCell ref="B75:G75"/>
    <mergeCell ref="B78:B81"/>
    <mergeCell ref="F78:F93"/>
    <mergeCell ref="G78:G93"/>
    <mergeCell ref="B82:B85"/>
    <mergeCell ref="B86:B89"/>
    <mergeCell ref="B90:B93"/>
    <mergeCell ref="B71:N71"/>
    <mergeCell ref="B63:B64"/>
    <mergeCell ref="C63:C64"/>
    <mergeCell ref="D63:D64"/>
    <mergeCell ref="E63:E64"/>
    <mergeCell ref="F63:H63"/>
    <mergeCell ref="I63:K63"/>
    <mergeCell ref="L63:N63"/>
    <mergeCell ref="C67:N67"/>
    <mergeCell ref="B68:N68"/>
    <mergeCell ref="B69:N69"/>
    <mergeCell ref="B70:N70"/>
    <mergeCell ref="C61:E61"/>
    <mergeCell ref="B42:E42"/>
    <mergeCell ref="B44:E44"/>
    <mergeCell ref="B47:E47"/>
    <mergeCell ref="B49:E49"/>
    <mergeCell ref="B50:B51"/>
    <mergeCell ref="C50:E51"/>
    <mergeCell ref="C52:E52"/>
    <mergeCell ref="C53:E53"/>
    <mergeCell ref="B54:E54"/>
    <mergeCell ref="B55:E55"/>
    <mergeCell ref="C57:E57"/>
    <mergeCell ref="C41:E41"/>
    <mergeCell ref="D27:D30"/>
    <mergeCell ref="E27:E30"/>
    <mergeCell ref="B31:E31"/>
    <mergeCell ref="B33:E33"/>
    <mergeCell ref="C34:E34"/>
    <mergeCell ref="C35:E35"/>
    <mergeCell ref="C36:E36"/>
    <mergeCell ref="B38:E38"/>
    <mergeCell ref="C39:E39"/>
    <mergeCell ref="C40:E40"/>
    <mergeCell ref="B25:E25"/>
    <mergeCell ref="C11:E11"/>
    <mergeCell ref="B12:E12"/>
    <mergeCell ref="C14:E14"/>
    <mergeCell ref="B15:E15"/>
    <mergeCell ref="B17:E17"/>
    <mergeCell ref="C21:E21"/>
    <mergeCell ref="C22:E22"/>
    <mergeCell ref="B24:E24"/>
    <mergeCell ref="C18:E18"/>
    <mergeCell ref="C19:E19"/>
    <mergeCell ref="C20:E20"/>
    <mergeCell ref="B9:E9"/>
    <mergeCell ref="A1:B1"/>
    <mergeCell ref="C3:E3"/>
    <mergeCell ref="C5:E5"/>
    <mergeCell ref="B6:E6"/>
    <mergeCell ref="C8:E8"/>
  </mergeCells>
  <pageMargins left="0.7" right="0.7" top="0.75" bottom="0.75" header="0.3" footer="0.3"/>
  <pageSetup paperSize="8" scale="97" orientation="landscape" horizontalDpi="200" verticalDpi="200"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view="pageBreakPreview" topLeftCell="A74" zoomScaleNormal="100" zoomScaleSheetLayoutView="100" zoomScalePageLayoutView="50" workbookViewId="0">
      <selection activeCell="C53" sqref="C53:E53"/>
    </sheetView>
  </sheetViews>
  <sheetFormatPr defaultColWidth="8.88671875" defaultRowHeight="13.2"/>
  <cols>
    <col min="1" max="1" width="8.88671875" style="5"/>
    <col min="2" max="2" width="40.88671875" style="5" customWidth="1"/>
    <col min="3" max="3" width="38.109375" style="5" customWidth="1"/>
    <col min="4" max="4" width="33.5546875" style="5" customWidth="1"/>
    <col min="5" max="5" width="15.109375" style="5" customWidth="1"/>
    <col min="6" max="6" width="11.33203125" style="5" customWidth="1"/>
    <col min="7" max="7" width="12.6640625" style="5" customWidth="1"/>
    <col min="8" max="16384" width="8.88671875" style="5"/>
  </cols>
  <sheetData>
    <row r="1" spans="1:5">
      <c r="A1" s="804" t="s">
        <v>0</v>
      </c>
      <c r="B1" s="804"/>
      <c r="D1" s="1"/>
    </row>
    <row r="3" spans="1:5">
      <c r="A3" s="724" t="s">
        <v>1</v>
      </c>
      <c r="B3" s="2" t="s">
        <v>2</v>
      </c>
      <c r="C3" s="859" t="s">
        <v>478</v>
      </c>
      <c r="D3" s="860"/>
      <c r="E3" s="861"/>
    </row>
    <row r="4" spans="1:5">
      <c r="D4" s="725"/>
    </row>
    <row r="5" spans="1:5">
      <c r="A5" s="19">
        <v>1</v>
      </c>
      <c r="B5" s="2" t="s">
        <v>3</v>
      </c>
      <c r="C5" s="805" t="s">
        <v>316</v>
      </c>
      <c r="D5" s="805"/>
      <c r="E5" s="805"/>
    </row>
    <row r="6" spans="1:5">
      <c r="A6" s="729"/>
      <c r="B6" s="810" t="s">
        <v>5</v>
      </c>
      <c r="C6" s="810"/>
      <c r="D6" s="810"/>
      <c r="E6" s="810"/>
    </row>
    <row r="7" spans="1:5">
      <c r="A7" s="729"/>
      <c r="B7" s="6"/>
      <c r="D7" s="725"/>
    </row>
    <row r="8" spans="1:5">
      <c r="A8" s="729">
        <v>2</v>
      </c>
      <c r="B8" s="2" t="s">
        <v>6</v>
      </c>
      <c r="C8" s="807" t="s">
        <v>479</v>
      </c>
      <c r="D8" s="807"/>
      <c r="E8" s="807"/>
    </row>
    <row r="9" spans="1:5">
      <c r="A9" s="729"/>
      <c r="B9" s="810" t="s">
        <v>5</v>
      </c>
      <c r="C9" s="810"/>
      <c r="D9" s="810"/>
      <c r="E9" s="810"/>
    </row>
    <row r="10" spans="1:5">
      <c r="A10" s="729"/>
      <c r="B10" s="6"/>
      <c r="D10" s="725"/>
    </row>
    <row r="11" spans="1:5" ht="26.4">
      <c r="A11" s="729">
        <v>3</v>
      </c>
      <c r="B11" s="2" t="s">
        <v>7</v>
      </c>
      <c r="C11" s="805" t="s">
        <v>332</v>
      </c>
      <c r="D11" s="805"/>
      <c r="E11" s="805"/>
    </row>
    <row r="12" spans="1:5">
      <c r="A12" s="729"/>
      <c r="B12" s="810" t="s">
        <v>5</v>
      </c>
      <c r="C12" s="810"/>
      <c r="D12" s="810"/>
      <c r="E12" s="810"/>
    </row>
    <row r="13" spans="1:5">
      <c r="A13" s="729"/>
      <c r="B13" s="6"/>
      <c r="D13" s="725"/>
    </row>
    <row r="14" spans="1:5">
      <c r="A14" s="729">
        <v>4</v>
      </c>
      <c r="B14" s="2" t="s">
        <v>9</v>
      </c>
      <c r="C14" s="807" t="s">
        <v>485</v>
      </c>
      <c r="D14" s="807"/>
      <c r="E14" s="807"/>
    </row>
    <row r="15" spans="1:5" ht="13.5" customHeight="1">
      <c r="A15" s="729"/>
      <c r="B15" s="810" t="s">
        <v>10</v>
      </c>
      <c r="C15" s="810"/>
      <c r="D15" s="810"/>
      <c r="E15" s="810"/>
    </row>
    <row r="16" spans="1:5">
      <c r="A16" s="729"/>
      <c r="D16" s="725"/>
    </row>
    <row r="17" spans="1:14">
      <c r="A17" s="729">
        <v>5</v>
      </c>
      <c r="B17" s="767" t="s">
        <v>308</v>
      </c>
      <c r="C17" s="800"/>
      <c r="D17" s="800"/>
      <c r="E17" s="800"/>
      <c r="F17" s="6"/>
      <c r="G17" s="6"/>
      <c r="H17" s="6"/>
      <c r="I17" s="6"/>
      <c r="J17" s="8"/>
      <c r="K17" s="8"/>
      <c r="L17" s="8"/>
      <c r="M17" s="8"/>
      <c r="N17" s="8"/>
    </row>
    <row r="18" spans="1:14">
      <c r="A18" s="729"/>
      <c r="B18" s="713" t="s">
        <v>12</v>
      </c>
      <c r="C18" s="1099">
        <v>0.12529999999999999</v>
      </c>
      <c r="D18" s="1099"/>
      <c r="E18" s="1099"/>
      <c r="F18" s="719"/>
      <c r="G18" s="8"/>
      <c r="H18" s="8"/>
      <c r="I18" s="8"/>
      <c r="J18" s="8"/>
      <c r="K18" s="8"/>
      <c r="L18" s="8"/>
      <c r="M18" s="8"/>
      <c r="N18" s="8"/>
    </row>
    <row r="19" spans="1:14" ht="26.4">
      <c r="A19" s="729"/>
      <c r="B19" s="713" t="s">
        <v>462</v>
      </c>
      <c r="C19" s="835">
        <v>4.41E-2</v>
      </c>
      <c r="D19" s="836"/>
      <c r="E19" s="836"/>
      <c r="F19" s="719"/>
      <c r="G19" s="8"/>
      <c r="I19" s="8"/>
      <c r="J19" s="8"/>
      <c r="K19" s="8"/>
      <c r="L19" s="8"/>
      <c r="M19" s="8"/>
      <c r="N19" s="8"/>
    </row>
    <row r="20" spans="1:14">
      <c r="A20" s="729"/>
      <c r="B20" s="713" t="s">
        <v>116</v>
      </c>
      <c r="C20" s="835">
        <v>4.41E-2</v>
      </c>
      <c r="D20" s="836"/>
      <c r="E20" s="836"/>
      <c r="F20" s="719"/>
      <c r="G20" s="8"/>
      <c r="H20" s="8"/>
      <c r="I20" s="8"/>
      <c r="J20" s="8"/>
      <c r="K20" s="8"/>
      <c r="L20" s="8"/>
      <c r="M20" s="8"/>
      <c r="N20" s="8"/>
    </row>
    <row r="21" spans="1:14">
      <c r="A21" s="729"/>
      <c r="B21" s="713" t="s">
        <v>15</v>
      </c>
      <c r="C21" s="835" t="s">
        <v>463</v>
      </c>
      <c r="D21" s="836"/>
      <c r="E21" s="836"/>
      <c r="F21" s="719"/>
      <c r="G21" s="8"/>
      <c r="H21" s="8"/>
      <c r="I21" s="8"/>
      <c r="J21" s="8"/>
      <c r="K21" s="8"/>
      <c r="L21" s="8"/>
      <c r="M21" s="8"/>
      <c r="N21" s="8"/>
    </row>
    <row r="22" spans="1:14">
      <c r="A22" s="729"/>
      <c r="B22" s="713" t="s">
        <v>16</v>
      </c>
      <c r="C22" s="835" t="s">
        <v>917</v>
      </c>
      <c r="D22" s="836"/>
      <c r="E22" s="836"/>
      <c r="F22" s="719"/>
      <c r="G22" s="8"/>
      <c r="H22" s="8"/>
      <c r="I22" s="8"/>
      <c r="J22" s="8"/>
      <c r="K22" s="8"/>
      <c r="L22" s="8"/>
      <c r="M22" s="8"/>
      <c r="N22" s="8"/>
    </row>
    <row r="23" spans="1:14">
      <c r="A23" s="729"/>
      <c r="C23" s="8"/>
      <c r="D23" s="8"/>
      <c r="E23" s="8"/>
      <c r="F23" s="719"/>
      <c r="G23" s="8"/>
      <c r="H23" s="8"/>
      <c r="I23" s="8"/>
      <c r="J23" s="8"/>
      <c r="K23" s="8"/>
      <c r="L23" s="8"/>
      <c r="M23" s="8"/>
      <c r="N23" s="8"/>
    </row>
    <row r="24" spans="1:14">
      <c r="A24" s="729"/>
      <c r="B24" s="719"/>
      <c r="C24" s="719"/>
      <c r="D24" s="719"/>
      <c r="E24" s="719"/>
      <c r="F24" s="719"/>
      <c r="G24" s="8"/>
      <c r="H24" s="8"/>
      <c r="I24" s="8"/>
      <c r="J24" s="8"/>
      <c r="K24" s="8"/>
      <c r="L24" s="8"/>
      <c r="M24" s="8"/>
      <c r="N24" s="8"/>
    </row>
    <row r="25" spans="1:14">
      <c r="A25" s="729">
        <v>6</v>
      </c>
      <c r="B25" s="767" t="s">
        <v>312</v>
      </c>
      <c r="C25" s="767"/>
      <c r="D25" s="767"/>
      <c r="E25" s="767"/>
      <c r="F25" s="6"/>
      <c r="G25" s="6"/>
      <c r="H25" s="8"/>
      <c r="I25" s="6"/>
      <c r="J25" s="6"/>
    </row>
    <row r="26" spans="1:14">
      <c r="A26" s="729"/>
      <c r="B26" s="812" t="s">
        <v>19</v>
      </c>
      <c r="C26" s="813"/>
      <c r="D26" s="813"/>
      <c r="E26" s="842"/>
      <c r="F26" s="719"/>
    </row>
    <row r="27" spans="1:14">
      <c r="A27" s="729"/>
      <c r="B27" s="707" t="s">
        <v>20</v>
      </c>
      <c r="C27" s="708" t="s">
        <v>97</v>
      </c>
      <c r="D27" s="708" t="s">
        <v>21</v>
      </c>
      <c r="E27" s="708" t="s">
        <v>22</v>
      </c>
      <c r="F27" s="719"/>
    </row>
    <row r="28" spans="1:14" ht="12.75" customHeight="1">
      <c r="A28" s="729"/>
      <c r="B28" s="714" t="s">
        <v>441</v>
      </c>
      <c r="C28" s="10">
        <v>12132.73</v>
      </c>
      <c r="D28" s="967" t="s">
        <v>463</v>
      </c>
      <c r="E28" s="967" t="s">
        <v>917</v>
      </c>
      <c r="F28" s="719"/>
    </row>
    <row r="29" spans="1:14">
      <c r="A29" s="729"/>
      <c r="B29" s="714" t="s">
        <v>24</v>
      </c>
      <c r="C29" s="10">
        <v>1431.08</v>
      </c>
      <c r="D29" s="968"/>
      <c r="E29" s="968"/>
      <c r="F29" s="719"/>
    </row>
    <row r="30" spans="1:14">
      <c r="A30" s="729"/>
      <c r="B30" s="714" t="s">
        <v>25</v>
      </c>
      <c r="C30" s="56">
        <v>1956.6</v>
      </c>
      <c r="D30" s="968"/>
      <c r="E30" s="968"/>
      <c r="F30" s="719"/>
    </row>
    <row r="31" spans="1:14">
      <c r="A31" s="729"/>
      <c r="B31" s="714" t="s">
        <v>26</v>
      </c>
      <c r="C31" s="10">
        <v>6391.33</v>
      </c>
      <c r="D31" s="969"/>
      <c r="E31" s="969"/>
      <c r="F31" s="719"/>
    </row>
    <row r="32" spans="1:14">
      <c r="A32" s="729"/>
      <c r="B32" s="8"/>
      <c r="C32" s="719"/>
      <c r="D32" s="719"/>
      <c r="E32" s="719"/>
      <c r="F32" s="719"/>
    </row>
    <row r="33" spans="1:10" ht="30.75" customHeight="1">
      <c r="A33" s="729">
        <v>7</v>
      </c>
      <c r="B33" s="767" t="s">
        <v>27</v>
      </c>
      <c r="C33" s="767"/>
      <c r="D33" s="767"/>
      <c r="E33" s="767"/>
      <c r="F33" s="6"/>
      <c r="G33" s="6"/>
      <c r="H33" s="6"/>
      <c r="I33" s="6"/>
      <c r="J33" s="6"/>
    </row>
    <row r="34" spans="1:10">
      <c r="A34" s="729"/>
      <c r="B34" s="707" t="s">
        <v>28</v>
      </c>
      <c r="C34" s="762" t="s">
        <v>87</v>
      </c>
      <c r="D34" s="762"/>
      <c r="E34" s="762"/>
      <c r="F34" s="8"/>
    </row>
    <row r="35" spans="1:10">
      <c r="A35" s="729"/>
      <c r="B35" s="707" t="s">
        <v>30</v>
      </c>
      <c r="C35" s="762" t="s">
        <v>459</v>
      </c>
      <c r="D35" s="762"/>
      <c r="E35" s="762"/>
      <c r="F35" s="8"/>
    </row>
    <row r="36" spans="1:10">
      <c r="A36" s="729"/>
      <c r="B36" s="707" t="s">
        <v>31</v>
      </c>
      <c r="C36" s="762" t="s">
        <v>460</v>
      </c>
      <c r="D36" s="762"/>
      <c r="E36" s="762"/>
      <c r="F36" s="8"/>
    </row>
    <row r="37" spans="1:10">
      <c r="A37" s="729"/>
      <c r="C37" s="8"/>
      <c r="D37" s="8"/>
      <c r="E37" s="8"/>
      <c r="F37" s="8"/>
    </row>
    <row r="38" spans="1:10">
      <c r="A38" s="729"/>
      <c r="B38" s="719"/>
      <c r="C38" s="8"/>
      <c r="D38" s="8"/>
      <c r="E38" s="8"/>
      <c r="F38" s="8"/>
    </row>
    <row r="39" spans="1:10">
      <c r="A39" s="729">
        <v>8</v>
      </c>
      <c r="B39" s="767" t="s">
        <v>310</v>
      </c>
      <c r="C39" s="767"/>
      <c r="D39" s="767"/>
      <c r="E39" s="767"/>
      <c r="F39" s="6"/>
      <c r="G39" s="6"/>
      <c r="H39" s="6"/>
      <c r="I39" s="6"/>
      <c r="J39" s="6"/>
    </row>
    <row r="40" spans="1:10">
      <c r="A40" s="729"/>
      <c r="B40" s="707" t="s">
        <v>33</v>
      </c>
      <c r="C40" s="762" t="s">
        <v>76</v>
      </c>
      <c r="D40" s="762"/>
      <c r="E40" s="762"/>
      <c r="F40" s="8"/>
    </row>
    <row r="41" spans="1:10">
      <c r="A41" s="729"/>
      <c r="B41" s="707" t="s">
        <v>30</v>
      </c>
      <c r="C41" s="762" t="s">
        <v>459</v>
      </c>
      <c r="D41" s="762"/>
      <c r="E41" s="762"/>
      <c r="F41" s="8"/>
    </row>
    <row r="42" spans="1:10" ht="12.75" customHeight="1">
      <c r="A42" s="729"/>
      <c r="B42" s="707" t="s">
        <v>31</v>
      </c>
      <c r="C42" s="762" t="s">
        <v>460</v>
      </c>
      <c r="D42" s="762"/>
      <c r="E42" s="762"/>
      <c r="F42" s="8"/>
    </row>
    <row r="43" spans="1:10">
      <c r="A43" s="729"/>
      <c r="B43" s="768" t="s">
        <v>34</v>
      </c>
      <c r="C43" s="769"/>
      <c r="D43" s="769"/>
      <c r="E43" s="770"/>
      <c r="F43" s="8"/>
    </row>
    <row r="44" spans="1:10">
      <c r="A44" s="724"/>
      <c r="D44" s="711"/>
      <c r="E44" s="8"/>
    </row>
    <row r="45" spans="1:10">
      <c r="A45" s="11">
        <v>9</v>
      </c>
      <c r="B45" s="766" t="s">
        <v>311</v>
      </c>
      <c r="C45" s="767"/>
      <c r="D45" s="767"/>
      <c r="E45" s="767"/>
      <c r="F45" s="12"/>
      <c r="G45" s="6"/>
      <c r="H45" s="6"/>
      <c r="I45" s="6"/>
    </row>
    <row r="46" spans="1:10" ht="52.8">
      <c r="A46" s="11"/>
      <c r="B46" s="712" t="s">
        <v>36</v>
      </c>
      <c r="C46" s="720" t="s">
        <v>37</v>
      </c>
      <c r="D46" s="722" t="s">
        <v>38</v>
      </c>
      <c r="E46" s="720" t="s">
        <v>92</v>
      </c>
    </row>
    <row r="47" spans="1:10" ht="162" customHeight="1">
      <c r="A47" s="13"/>
      <c r="B47" s="716" t="s">
        <v>1298</v>
      </c>
      <c r="C47" s="742" t="s">
        <v>1298</v>
      </c>
      <c r="D47" s="727" t="s">
        <v>1299</v>
      </c>
      <c r="E47" s="721" t="s">
        <v>76</v>
      </c>
    </row>
    <row r="48" spans="1:10">
      <c r="A48" s="14"/>
      <c r="B48" s="839"/>
      <c r="C48" s="840"/>
      <c r="D48" s="840"/>
      <c r="E48" s="841"/>
      <c r="F48" s="719"/>
      <c r="G48" s="719"/>
      <c r="H48" s="719"/>
    </row>
    <row r="49" spans="1:14">
      <c r="A49" s="15"/>
      <c r="B49" s="37"/>
      <c r="C49" s="711"/>
      <c r="D49" s="711"/>
      <c r="E49" s="711"/>
      <c r="F49" s="719"/>
      <c r="G49" s="719"/>
      <c r="H49" s="719"/>
      <c r="I49" s="719"/>
    </row>
    <row r="50" spans="1:14">
      <c r="A50" s="11">
        <v>10</v>
      </c>
      <c r="B50" s="766" t="s">
        <v>311</v>
      </c>
      <c r="C50" s="767"/>
      <c r="D50" s="767"/>
      <c r="E50" s="767"/>
      <c r="F50" s="719"/>
      <c r="G50" s="719"/>
      <c r="H50" s="719"/>
    </row>
    <row r="51" spans="1:14">
      <c r="A51" s="13"/>
      <c r="B51" s="845" t="s">
        <v>41</v>
      </c>
      <c r="C51" s="869" t="s">
        <v>1298</v>
      </c>
      <c r="D51" s="870"/>
      <c r="E51" s="871"/>
      <c r="K51" s="1"/>
    </row>
    <row r="52" spans="1:14" ht="69" customHeight="1">
      <c r="A52" s="13"/>
      <c r="B52" s="846"/>
      <c r="C52" s="872"/>
      <c r="D52" s="873"/>
      <c r="E52" s="874"/>
      <c r="K52" s="1"/>
    </row>
    <row r="53" spans="1:14" ht="96" customHeight="1">
      <c r="A53" s="11"/>
      <c r="B53" s="16" t="s">
        <v>42</v>
      </c>
      <c r="C53" s="1080" t="s">
        <v>1299</v>
      </c>
      <c r="D53" s="1080"/>
      <c r="E53" s="1080"/>
    </row>
    <row r="54" spans="1:14">
      <c r="A54" s="13"/>
      <c r="B54" s="16" t="s">
        <v>43</v>
      </c>
      <c r="C54" s="875" t="s">
        <v>44</v>
      </c>
      <c r="D54" s="876"/>
      <c r="E54" s="877"/>
      <c r="K54" s="17"/>
    </row>
    <row r="55" spans="1:14" s="38" customFormat="1">
      <c r="A55" s="18" t="s">
        <v>45</v>
      </c>
      <c r="B55" s="858" t="s">
        <v>46</v>
      </c>
      <c r="C55" s="858"/>
      <c r="D55" s="858"/>
      <c r="E55" s="858"/>
    </row>
    <row r="56" spans="1:14">
      <c r="A56" s="23"/>
      <c r="B56" s="24"/>
      <c r="C56" s="25"/>
      <c r="D56" s="25"/>
      <c r="E56" s="25"/>
      <c r="F56" s="25"/>
    </row>
    <row r="57" spans="1:14">
      <c r="A57" s="729">
        <v>11</v>
      </c>
      <c r="B57" s="2" t="s">
        <v>47</v>
      </c>
      <c r="C57" s="799" t="s">
        <v>271</v>
      </c>
      <c r="D57" s="799"/>
      <c r="E57" s="799"/>
      <c r="F57" s="6"/>
      <c r="G57" s="6"/>
      <c r="H57" s="26"/>
      <c r="I57" s="6"/>
      <c r="J57" s="6"/>
    </row>
    <row r="58" spans="1:14">
      <c r="A58" s="729"/>
      <c r="B58" s="719"/>
      <c r="C58" s="719"/>
      <c r="D58" s="719"/>
      <c r="E58" s="719"/>
      <c r="F58" s="719"/>
      <c r="G58" s="719"/>
      <c r="H58" s="27"/>
      <c r="I58" s="27"/>
      <c r="J58" s="719"/>
    </row>
    <row r="59" spans="1:14">
      <c r="A59" s="729">
        <v>12</v>
      </c>
      <c r="B59" s="6" t="s">
        <v>48</v>
      </c>
      <c r="C59" s="6"/>
      <c r="D59" s="6"/>
      <c r="E59" s="26"/>
      <c r="F59" s="26"/>
      <c r="G59" s="6"/>
      <c r="H59" s="6"/>
      <c r="I59" s="6"/>
      <c r="J59" s="6"/>
      <c r="K59" s="6"/>
      <c r="L59" s="6"/>
      <c r="M59" s="6"/>
      <c r="N59" s="6"/>
    </row>
    <row r="60" spans="1:14">
      <c r="A60" s="729"/>
      <c r="B60" s="6"/>
      <c r="C60" s="6"/>
      <c r="D60" s="6"/>
      <c r="E60" s="26"/>
      <c r="F60" s="26"/>
      <c r="G60" s="26"/>
      <c r="H60" s="6"/>
      <c r="I60" s="6"/>
      <c r="J60" s="6"/>
      <c r="K60" s="6"/>
      <c r="L60" s="6"/>
      <c r="M60" s="6"/>
      <c r="N60" s="6"/>
    </row>
    <row r="61" spans="1:14">
      <c r="A61" s="729"/>
      <c r="B61" s="707" t="s">
        <v>49</v>
      </c>
      <c r="C61" s="762" t="s">
        <v>491</v>
      </c>
      <c r="D61" s="762"/>
      <c r="E61" s="762"/>
      <c r="F61" s="27"/>
      <c r="G61" s="27"/>
      <c r="H61" s="719"/>
      <c r="I61" s="719"/>
      <c r="J61" s="719"/>
      <c r="K61" s="719"/>
      <c r="L61" s="719"/>
      <c r="M61" s="719"/>
      <c r="N61" s="719"/>
    </row>
    <row r="62" spans="1:14">
      <c r="A62" s="729"/>
      <c r="B62" s="719"/>
      <c r="C62" s="719"/>
      <c r="D62" s="719"/>
      <c r="E62" s="719"/>
      <c r="F62" s="719"/>
      <c r="G62" s="27"/>
      <c r="H62" s="719"/>
      <c r="I62" s="719"/>
      <c r="J62" s="719"/>
      <c r="K62" s="719"/>
      <c r="L62" s="719"/>
      <c r="M62" s="719"/>
      <c r="N62" s="719"/>
    </row>
    <row r="63" spans="1:14" ht="30" customHeight="1">
      <c r="A63" s="729"/>
      <c r="B63" s="767" t="s">
        <v>50</v>
      </c>
      <c r="C63" s="800" t="s">
        <v>481</v>
      </c>
      <c r="D63" s="800" t="s">
        <v>723</v>
      </c>
      <c r="E63" s="802" t="s">
        <v>482</v>
      </c>
      <c r="F63" s="790" t="s">
        <v>117</v>
      </c>
      <c r="G63" s="791"/>
      <c r="H63" s="792"/>
      <c r="I63" s="771" t="s">
        <v>52</v>
      </c>
      <c r="J63" s="771"/>
      <c r="K63" s="771"/>
      <c r="L63" s="771" t="s">
        <v>53</v>
      </c>
      <c r="M63" s="771"/>
      <c r="N63" s="771"/>
    </row>
    <row r="64" spans="1:14" ht="39.6">
      <c r="A64" s="724"/>
      <c r="B64" s="767"/>
      <c r="C64" s="801"/>
      <c r="D64" s="801"/>
      <c r="E64" s="803"/>
      <c r="F64" s="707" t="s">
        <v>54</v>
      </c>
      <c r="G64" s="707" t="s">
        <v>55</v>
      </c>
      <c r="H64" s="707" t="s">
        <v>56</v>
      </c>
      <c r="I64" s="707" t="s">
        <v>57</v>
      </c>
      <c r="J64" s="707" t="s">
        <v>55</v>
      </c>
      <c r="K64" s="707" t="s">
        <v>56</v>
      </c>
      <c r="L64" s="707" t="s">
        <v>57</v>
      </c>
      <c r="M64" s="707" t="s">
        <v>55</v>
      </c>
      <c r="N64" s="707" t="s">
        <v>56</v>
      </c>
    </row>
    <row r="65" spans="1:14">
      <c r="A65" s="724"/>
      <c r="B65" s="707" t="s">
        <v>80</v>
      </c>
      <c r="C65" s="130">
        <v>213.75</v>
      </c>
      <c r="D65" s="728">
        <v>180.2</v>
      </c>
      <c r="E65" s="728">
        <v>149.94999999999999</v>
      </c>
      <c r="F65" s="728">
        <v>110.9</v>
      </c>
      <c r="G65" s="728">
        <v>203</v>
      </c>
      <c r="H65" s="728">
        <v>100</v>
      </c>
      <c r="I65" s="728" t="s">
        <v>40</v>
      </c>
      <c r="J65" s="728" t="s">
        <v>40</v>
      </c>
      <c r="K65" s="728" t="s">
        <v>40</v>
      </c>
      <c r="L65" s="728" t="s">
        <v>40</v>
      </c>
      <c r="M65" s="728" t="s">
        <v>40</v>
      </c>
      <c r="N65" s="728" t="s">
        <v>40</v>
      </c>
    </row>
    <row r="66" spans="1:14" ht="26.4">
      <c r="A66" s="724"/>
      <c r="B66" s="707" t="s">
        <v>167</v>
      </c>
      <c r="C66" s="728">
        <v>19230.599999999999</v>
      </c>
      <c r="D66" s="728">
        <v>20686.8</v>
      </c>
      <c r="E66" s="728">
        <v>21725.7</v>
      </c>
      <c r="F66" s="728">
        <v>22326.9</v>
      </c>
      <c r="G66" s="728">
        <v>22526.6</v>
      </c>
      <c r="H66" s="728">
        <v>17312.75</v>
      </c>
      <c r="I66" s="728" t="s">
        <v>40</v>
      </c>
      <c r="J66" s="728" t="s">
        <v>40</v>
      </c>
      <c r="K66" s="728" t="s">
        <v>40</v>
      </c>
      <c r="L66" s="728" t="s">
        <v>40</v>
      </c>
      <c r="M66" s="728" t="s">
        <v>40</v>
      </c>
      <c r="N66" s="728" t="s">
        <v>40</v>
      </c>
    </row>
    <row r="67" spans="1:14" ht="13.8">
      <c r="A67" s="724"/>
      <c r="B67" s="707" t="s">
        <v>313</v>
      </c>
      <c r="C67" s="829" t="s">
        <v>76</v>
      </c>
      <c r="D67" s="829"/>
      <c r="E67" s="829"/>
      <c r="F67" s="829"/>
      <c r="G67" s="829"/>
      <c r="H67" s="829"/>
      <c r="I67" s="829"/>
      <c r="J67" s="829"/>
      <c r="K67" s="829"/>
      <c r="L67" s="829"/>
      <c r="M67" s="829"/>
      <c r="N67" s="829"/>
    </row>
    <row r="68" spans="1:14" ht="13.8">
      <c r="A68" s="724"/>
      <c r="B68" s="878" t="s">
        <v>317</v>
      </c>
      <c r="C68" s="832"/>
      <c r="D68" s="832"/>
      <c r="E68" s="832"/>
      <c r="F68" s="832"/>
      <c r="G68" s="832"/>
      <c r="H68" s="832"/>
      <c r="I68" s="832"/>
      <c r="J68" s="832"/>
      <c r="K68" s="832"/>
      <c r="L68" s="832"/>
      <c r="M68" s="832"/>
      <c r="N68" s="832"/>
    </row>
    <row r="69" spans="1:14">
      <c r="A69" s="724"/>
      <c r="B69" s="810" t="s">
        <v>60</v>
      </c>
      <c r="C69" s="810"/>
      <c r="D69" s="810"/>
      <c r="E69" s="810"/>
      <c r="F69" s="810"/>
      <c r="G69" s="810"/>
      <c r="H69" s="810"/>
      <c r="I69" s="810"/>
      <c r="J69" s="810"/>
      <c r="K69" s="810"/>
      <c r="L69" s="810"/>
      <c r="M69" s="810"/>
      <c r="N69" s="810"/>
    </row>
    <row r="70" spans="1:14" s="1" customFormat="1">
      <c r="B70" s="853" t="s">
        <v>61</v>
      </c>
      <c r="C70" s="853"/>
      <c r="D70" s="853"/>
      <c r="E70" s="853"/>
      <c r="F70" s="853"/>
      <c r="G70" s="853"/>
      <c r="H70" s="853"/>
      <c r="I70" s="853"/>
      <c r="J70" s="853"/>
      <c r="K70" s="853"/>
      <c r="L70" s="853"/>
      <c r="M70" s="853"/>
      <c r="N70" s="853"/>
    </row>
    <row r="71" spans="1:14">
      <c r="A71" s="724"/>
      <c r="B71" s="831" t="s">
        <v>110</v>
      </c>
      <c r="C71" s="831"/>
      <c r="D71" s="831"/>
      <c r="E71" s="831"/>
      <c r="F71" s="831"/>
      <c r="G71" s="831"/>
      <c r="H71" s="831"/>
      <c r="I71" s="831"/>
      <c r="J71" s="831"/>
      <c r="K71" s="831"/>
      <c r="L71" s="831"/>
      <c r="M71" s="831"/>
      <c r="N71" s="831"/>
    </row>
    <row r="72" spans="1:14">
      <c r="A72" s="724"/>
      <c r="B72" s="831" t="s">
        <v>62</v>
      </c>
      <c r="C72" s="831"/>
      <c r="D72" s="831"/>
      <c r="E72" s="831"/>
      <c r="F72" s="831"/>
      <c r="G72" s="831"/>
      <c r="H72" s="831"/>
      <c r="I72" s="831"/>
      <c r="J72" s="831"/>
      <c r="K72" s="831"/>
      <c r="L72" s="831"/>
      <c r="M72" s="831"/>
      <c r="N72" s="831"/>
    </row>
    <row r="73" spans="1:14">
      <c r="A73" s="724"/>
      <c r="B73" s="30"/>
      <c r="C73" s="30"/>
      <c r="D73" s="30"/>
      <c r="E73" s="30"/>
      <c r="F73" s="30"/>
      <c r="G73" s="8"/>
      <c r="H73" s="8"/>
      <c r="I73" s="8"/>
      <c r="J73" s="8"/>
      <c r="K73" s="8"/>
      <c r="L73" s="8"/>
      <c r="M73" s="8"/>
      <c r="N73" s="8"/>
    </row>
    <row r="74" spans="1:14" ht="29.25" customHeight="1">
      <c r="A74" s="729">
        <v>13</v>
      </c>
      <c r="B74" s="796" t="s">
        <v>63</v>
      </c>
      <c r="C74" s="797"/>
      <c r="D74" s="797"/>
      <c r="E74" s="797"/>
      <c r="F74" s="797"/>
      <c r="G74" s="766"/>
      <c r="H74" s="6"/>
      <c r="I74" s="6"/>
      <c r="J74" s="6"/>
      <c r="K74" s="6"/>
      <c r="L74" s="6"/>
      <c r="M74" s="6"/>
      <c r="N74" s="6"/>
    </row>
    <row r="75" spans="1:14">
      <c r="A75" s="729"/>
      <c r="C75" s="719"/>
      <c r="D75" s="719"/>
      <c r="E75" s="719"/>
      <c r="F75" s="719"/>
      <c r="G75" s="719"/>
      <c r="H75" s="719"/>
      <c r="I75" s="719"/>
      <c r="J75" s="719"/>
      <c r="K75" s="719"/>
      <c r="L75" s="719"/>
      <c r="M75" s="719"/>
      <c r="N75" s="719"/>
    </row>
    <row r="76" spans="1:14" ht="26.4">
      <c r="A76" s="724"/>
      <c r="B76" s="709" t="s">
        <v>64</v>
      </c>
      <c r="C76" s="708" t="s">
        <v>65</v>
      </c>
      <c r="D76" s="708" t="s">
        <v>342</v>
      </c>
      <c r="E76" s="708" t="s">
        <v>94</v>
      </c>
      <c r="F76" s="708" t="s">
        <v>67</v>
      </c>
      <c r="G76" s="708" t="s">
        <v>81</v>
      </c>
      <c r="H76" s="8"/>
      <c r="I76" s="8"/>
      <c r="J76" s="8"/>
      <c r="K76" s="8"/>
      <c r="L76" s="8"/>
      <c r="M76" s="8"/>
      <c r="N76" s="8"/>
    </row>
    <row r="77" spans="1:14" ht="25.5" customHeight="1">
      <c r="A77" s="724"/>
      <c r="B77" s="773" t="s">
        <v>440</v>
      </c>
      <c r="C77" s="10" t="s">
        <v>483</v>
      </c>
      <c r="D77" s="726">
        <v>6.87</v>
      </c>
      <c r="E77" s="31">
        <v>8.66</v>
      </c>
      <c r="F77" s="958" t="s">
        <v>108</v>
      </c>
      <c r="G77" s="958" t="s">
        <v>95</v>
      </c>
      <c r="H77" s="32"/>
      <c r="I77" s="32"/>
      <c r="J77" s="32"/>
      <c r="K77" s="32"/>
      <c r="L77" s="32"/>
      <c r="M77" s="32"/>
      <c r="N77" s="32"/>
    </row>
    <row r="78" spans="1:14">
      <c r="A78" s="724"/>
      <c r="B78" s="773"/>
      <c r="C78" s="2" t="s">
        <v>126</v>
      </c>
      <c r="D78" s="726"/>
      <c r="E78" s="726"/>
      <c r="F78" s="959"/>
      <c r="G78" s="959"/>
      <c r="H78" s="32"/>
      <c r="I78" s="32"/>
      <c r="J78" s="32"/>
      <c r="K78" s="32"/>
      <c r="L78" s="32"/>
      <c r="M78" s="32"/>
      <c r="N78" s="32"/>
    </row>
    <row r="79" spans="1:14">
      <c r="A79" s="724"/>
      <c r="B79" s="773"/>
      <c r="C79" s="10" t="s">
        <v>929</v>
      </c>
      <c r="D79" s="726">
        <v>10.47</v>
      </c>
      <c r="E79" s="705">
        <v>6.22</v>
      </c>
      <c r="F79" s="959"/>
      <c r="G79" s="959"/>
      <c r="H79" s="32"/>
      <c r="I79" s="32"/>
      <c r="J79" s="32"/>
      <c r="K79" s="32"/>
      <c r="L79" s="32"/>
      <c r="M79" s="32"/>
      <c r="N79" s="32"/>
    </row>
    <row r="80" spans="1:14">
      <c r="A80" s="724"/>
      <c r="B80" s="773"/>
      <c r="C80" s="10" t="s">
        <v>930</v>
      </c>
      <c r="D80" s="726">
        <v>20.91</v>
      </c>
      <c r="E80" s="705">
        <v>10.84</v>
      </c>
      <c r="F80" s="959"/>
      <c r="G80" s="959"/>
      <c r="H80" s="32"/>
      <c r="I80" s="32"/>
      <c r="J80" s="32"/>
      <c r="K80" s="32"/>
      <c r="L80" s="32"/>
      <c r="M80" s="32"/>
      <c r="N80" s="32"/>
    </row>
    <row r="81" spans="1:14">
      <c r="A81" s="724"/>
      <c r="B81" s="773"/>
      <c r="C81" s="10" t="s">
        <v>931</v>
      </c>
      <c r="D81" s="726">
        <v>3.03</v>
      </c>
      <c r="E81" s="705">
        <v>0.51</v>
      </c>
      <c r="F81" s="959"/>
      <c r="G81" s="959"/>
      <c r="H81" s="32"/>
      <c r="I81" s="32"/>
      <c r="J81" s="32"/>
      <c r="K81" s="32"/>
      <c r="L81" s="32"/>
      <c r="M81" s="32"/>
      <c r="N81" s="32"/>
    </row>
    <row r="82" spans="1:14">
      <c r="A82" s="724"/>
      <c r="B82" s="773"/>
      <c r="C82" s="10" t="s">
        <v>932</v>
      </c>
      <c r="D82" s="726">
        <v>62.47</v>
      </c>
      <c r="E82" s="705">
        <v>59.45</v>
      </c>
      <c r="F82" s="959"/>
      <c r="G82" s="959"/>
      <c r="H82" s="32"/>
      <c r="I82" s="32"/>
      <c r="J82" s="32"/>
      <c r="K82" s="32"/>
      <c r="L82" s="32"/>
      <c r="M82" s="32"/>
      <c r="N82" s="32"/>
    </row>
    <row r="83" spans="1:14">
      <c r="A83" s="724"/>
      <c r="B83" s="773"/>
      <c r="C83" s="2" t="s">
        <v>70</v>
      </c>
      <c r="D83" s="125">
        <f>SUM(D79:D82)/4</f>
        <v>24.22</v>
      </c>
      <c r="E83" s="125">
        <f>SUM(E79:E82)/4</f>
        <v>19.255000000000003</v>
      </c>
      <c r="F83" s="959"/>
      <c r="G83" s="959"/>
      <c r="H83" s="32"/>
      <c r="I83" s="32"/>
      <c r="J83" s="32"/>
      <c r="K83" s="32"/>
      <c r="L83" s="32"/>
      <c r="M83" s="32"/>
      <c r="N83" s="32"/>
    </row>
    <row r="84" spans="1:14" ht="26.4">
      <c r="A84" s="724"/>
      <c r="B84" s="773" t="s">
        <v>71</v>
      </c>
      <c r="C84" s="10" t="s">
        <v>483</v>
      </c>
      <c r="D84" s="67">
        <v>14.56</v>
      </c>
      <c r="E84" s="40"/>
      <c r="F84" s="959"/>
      <c r="G84" s="959"/>
      <c r="H84" s="32"/>
      <c r="I84" s="32"/>
      <c r="J84" s="32"/>
      <c r="K84" s="32"/>
      <c r="L84" s="32"/>
      <c r="M84" s="32"/>
      <c r="N84" s="32"/>
    </row>
    <row r="85" spans="1:14">
      <c r="A85" s="724"/>
      <c r="B85" s="773"/>
      <c r="C85" s="2" t="s">
        <v>69</v>
      </c>
      <c r="D85" s="726"/>
      <c r="E85" s="31">
        <v>12.81</v>
      </c>
      <c r="F85" s="959"/>
      <c r="G85" s="959"/>
      <c r="H85" s="32"/>
      <c r="I85" s="32"/>
      <c r="J85" s="32"/>
      <c r="K85" s="32"/>
      <c r="L85" s="32"/>
      <c r="M85" s="32"/>
      <c r="N85" s="32"/>
    </row>
    <row r="86" spans="1:14">
      <c r="A86" s="724"/>
      <c r="B86" s="773"/>
      <c r="C86" s="10" t="s">
        <v>487</v>
      </c>
      <c r="D86" s="726">
        <v>100.04</v>
      </c>
      <c r="E86" s="705">
        <v>125.56</v>
      </c>
      <c r="F86" s="959"/>
      <c r="G86" s="959"/>
      <c r="H86" s="32"/>
      <c r="I86" s="32"/>
      <c r="J86" s="32"/>
      <c r="K86" s="32"/>
      <c r="L86" s="32"/>
      <c r="M86" s="32"/>
      <c r="N86" s="32"/>
    </row>
    <row r="87" spans="1:14">
      <c r="A87" s="724"/>
      <c r="B87" s="773"/>
      <c r="C87" s="10" t="s">
        <v>488</v>
      </c>
      <c r="D87" s="726">
        <v>48.41</v>
      </c>
      <c r="E87" s="705">
        <v>80.3</v>
      </c>
      <c r="F87" s="959"/>
      <c r="G87" s="959"/>
      <c r="H87" s="32"/>
      <c r="I87" s="32"/>
      <c r="J87" s="32"/>
      <c r="K87" s="32"/>
      <c r="L87" s="32"/>
      <c r="M87" s="32"/>
      <c r="N87" s="32"/>
    </row>
    <row r="88" spans="1:14">
      <c r="A88" s="724"/>
      <c r="B88" s="773"/>
      <c r="C88" s="10" t="s">
        <v>489</v>
      </c>
      <c r="D88" s="726">
        <v>24.16</v>
      </c>
      <c r="E88" s="705">
        <v>144.02000000000001</v>
      </c>
      <c r="F88" s="959"/>
      <c r="G88" s="959"/>
      <c r="H88" s="32"/>
      <c r="I88" s="32"/>
      <c r="J88" s="32"/>
      <c r="K88" s="32"/>
      <c r="L88" s="32"/>
      <c r="M88" s="32"/>
      <c r="N88" s="32"/>
    </row>
    <row r="89" spans="1:14">
      <c r="A89" s="724"/>
      <c r="B89" s="773"/>
      <c r="C89" s="10" t="s">
        <v>490</v>
      </c>
      <c r="D89" s="726">
        <v>31.94</v>
      </c>
      <c r="E89" s="705">
        <v>35.75</v>
      </c>
      <c r="F89" s="959"/>
      <c r="G89" s="959"/>
      <c r="H89" s="32"/>
      <c r="I89" s="32"/>
      <c r="J89" s="32"/>
      <c r="K89" s="32"/>
      <c r="L89" s="32"/>
      <c r="M89" s="32"/>
      <c r="N89" s="32"/>
    </row>
    <row r="90" spans="1:14">
      <c r="A90" s="724"/>
      <c r="B90" s="773"/>
      <c r="C90" s="2" t="s">
        <v>70</v>
      </c>
      <c r="D90" s="125">
        <f>SUM(D86:D89)/4</f>
        <v>51.137500000000003</v>
      </c>
      <c r="E90" s="125">
        <f>SUM(E86:E89)/4</f>
        <v>96.407499999999999</v>
      </c>
      <c r="F90" s="959"/>
      <c r="G90" s="959"/>
      <c r="H90" s="32"/>
      <c r="I90" s="32"/>
      <c r="J90" s="32"/>
      <c r="K90" s="32"/>
      <c r="L90" s="32"/>
      <c r="M90" s="32"/>
      <c r="N90" s="32"/>
    </row>
    <row r="91" spans="1:14" ht="26.4">
      <c r="A91" s="724"/>
      <c r="B91" s="773" t="s">
        <v>72</v>
      </c>
      <c r="C91" s="10" t="s">
        <v>483</v>
      </c>
      <c r="D91" s="126">
        <v>0.44290000000000002</v>
      </c>
      <c r="E91" s="126">
        <v>0.1714</v>
      </c>
      <c r="F91" s="959"/>
      <c r="G91" s="959"/>
      <c r="H91" s="32"/>
      <c r="I91" s="32"/>
      <c r="J91" s="32"/>
      <c r="K91" s="32"/>
      <c r="L91" s="32"/>
      <c r="M91" s="32"/>
      <c r="N91" s="32"/>
    </row>
    <row r="92" spans="1:14">
      <c r="A92" s="724"/>
      <c r="B92" s="773"/>
      <c r="C92" s="2" t="s">
        <v>69</v>
      </c>
      <c r="D92" s="726"/>
      <c r="E92" s="40"/>
      <c r="F92" s="959"/>
      <c r="G92" s="959"/>
      <c r="H92" s="32"/>
      <c r="I92" s="32"/>
      <c r="J92" s="32"/>
      <c r="K92" s="32"/>
      <c r="L92" s="32"/>
      <c r="M92" s="32"/>
      <c r="N92" s="32"/>
    </row>
    <row r="93" spans="1:14">
      <c r="A93" s="724"/>
      <c r="B93" s="773"/>
      <c r="C93" s="10" t="s">
        <v>487</v>
      </c>
      <c r="D93" s="161">
        <v>0.1048</v>
      </c>
      <c r="E93" s="161">
        <v>0.04</v>
      </c>
      <c r="F93" s="959"/>
      <c r="G93" s="959"/>
      <c r="H93" s="32"/>
      <c r="I93" s="32"/>
      <c r="J93" s="32"/>
      <c r="K93" s="32"/>
      <c r="L93" s="32"/>
      <c r="M93" s="32"/>
      <c r="N93" s="32"/>
    </row>
    <row r="94" spans="1:14">
      <c r="A94" s="724"/>
      <c r="B94" s="773"/>
      <c r="C94" s="10" t="s">
        <v>488</v>
      </c>
      <c r="D94" s="161">
        <v>9.1399999999999995E-2</v>
      </c>
      <c r="E94" s="161">
        <v>4.4699999999999997E-2</v>
      </c>
      <c r="F94" s="959"/>
      <c r="G94" s="959"/>
      <c r="H94" s="32"/>
      <c r="I94" s="32"/>
      <c r="J94" s="32"/>
      <c r="K94" s="32"/>
      <c r="L94" s="32"/>
      <c r="M94" s="32"/>
      <c r="N94" s="32"/>
    </row>
    <row r="95" spans="1:14">
      <c r="A95" s="724"/>
      <c r="B95" s="773"/>
      <c r="C95" s="10" t="s">
        <v>489</v>
      </c>
      <c r="D95" s="161">
        <v>3.5299999999999998E-2</v>
      </c>
      <c r="E95" s="161">
        <v>5.7000000000000002E-3</v>
      </c>
      <c r="F95" s="959"/>
      <c r="G95" s="959"/>
      <c r="H95" s="32"/>
      <c r="I95" s="32"/>
      <c r="J95" s="32"/>
      <c r="K95" s="32"/>
      <c r="L95" s="32"/>
      <c r="M95" s="32"/>
      <c r="N95" s="32"/>
    </row>
    <row r="96" spans="1:14">
      <c r="A96" s="724"/>
      <c r="B96" s="773"/>
      <c r="C96" s="10" t="s">
        <v>490</v>
      </c>
      <c r="D96" s="161">
        <v>0.20830000000000001</v>
      </c>
      <c r="E96" s="161">
        <v>0.1691</v>
      </c>
      <c r="F96" s="959"/>
      <c r="G96" s="959"/>
      <c r="H96" s="32"/>
      <c r="I96" s="32"/>
      <c r="J96" s="32"/>
      <c r="K96" s="32"/>
      <c r="L96" s="32"/>
      <c r="M96" s="32"/>
      <c r="N96" s="32"/>
    </row>
    <row r="97" spans="1:14">
      <c r="A97" s="724"/>
      <c r="B97" s="773"/>
      <c r="C97" s="2" t="s">
        <v>70</v>
      </c>
      <c r="D97" s="387">
        <f>SUM(D93:D96)/4</f>
        <v>0.10994999999999999</v>
      </c>
      <c r="E97" s="387">
        <f>SUM(E93:E96)/4</f>
        <v>6.4875000000000002E-2</v>
      </c>
      <c r="F97" s="959"/>
      <c r="G97" s="959"/>
      <c r="H97" s="32"/>
      <c r="I97" s="32"/>
      <c r="J97" s="32"/>
      <c r="K97" s="32"/>
      <c r="L97" s="32"/>
      <c r="M97" s="32"/>
      <c r="N97" s="32"/>
    </row>
    <row r="98" spans="1:14" ht="26.4">
      <c r="A98" s="724"/>
      <c r="B98" s="773" t="s">
        <v>73</v>
      </c>
      <c r="C98" s="10" t="s">
        <v>483</v>
      </c>
      <c r="D98" s="65">
        <v>15.51</v>
      </c>
      <c r="E98" s="65">
        <v>42.67</v>
      </c>
      <c r="F98" s="959"/>
      <c r="G98" s="959"/>
      <c r="H98" s="32"/>
      <c r="I98" s="32"/>
      <c r="J98" s="32"/>
      <c r="K98" s="32"/>
      <c r="L98" s="32"/>
      <c r="M98" s="32"/>
      <c r="N98" s="32"/>
    </row>
    <row r="99" spans="1:14">
      <c r="A99" s="724"/>
      <c r="B99" s="773"/>
      <c r="C99" s="2" t="s">
        <v>69</v>
      </c>
      <c r="D99" s="726"/>
      <c r="E99" s="40"/>
      <c r="F99" s="959"/>
      <c r="G99" s="959"/>
      <c r="H99" s="32"/>
      <c r="I99" s="32"/>
      <c r="J99" s="32"/>
      <c r="K99" s="32"/>
      <c r="L99" s="32"/>
      <c r="M99" s="32"/>
      <c r="N99" s="32"/>
    </row>
    <row r="100" spans="1:14">
      <c r="A100" s="724"/>
      <c r="B100" s="828"/>
      <c r="C100" s="10" t="s">
        <v>487</v>
      </c>
      <c r="D100" s="726">
        <v>99.96</v>
      </c>
      <c r="E100" s="726">
        <v>155.66</v>
      </c>
      <c r="F100" s="959"/>
      <c r="G100" s="959"/>
      <c r="H100" s="32"/>
      <c r="I100" s="32"/>
      <c r="J100" s="32"/>
      <c r="K100" s="32"/>
      <c r="L100" s="32"/>
      <c r="M100" s="32"/>
      <c r="N100" s="32"/>
    </row>
    <row r="101" spans="1:14">
      <c r="A101" s="724"/>
      <c r="B101" s="828"/>
      <c r="C101" s="10" t="s">
        <v>488</v>
      </c>
      <c r="D101" s="726">
        <v>220.63</v>
      </c>
      <c r="E101" s="726">
        <v>239.26</v>
      </c>
      <c r="F101" s="959"/>
      <c r="G101" s="959"/>
      <c r="H101" s="32"/>
      <c r="I101" s="32"/>
      <c r="J101" s="32"/>
      <c r="K101" s="32"/>
      <c r="L101" s="32"/>
      <c r="M101" s="32"/>
      <c r="N101" s="32"/>
    </row>
    <row r="102" spans="1:14">
      <c r="A102" s="724"/>
      <c r="B102" s="828"/>
      <c r="C102" s="10" t="s">
        <v>489</v>
      </c>
      <c r="D102" s="726">
        <v>85.79</v>
      </c>
      <c r="E102" s="726">
        <v>90.05</v>
      </c>
      <c r="F102" s="959"/>
      <c r="G102" s="959"/>
      <c r="H102" s="32"/>
      <c r="I102" s="32"/>
      <c r="J102" s="32"/>
      <c r="K102" s="32"/>
      <c r="L102" s="32"/>
      <c r="M102" s="32"/>
      <c r="N102" s="32"/>
    </row>
    <row r="103" spans="1:14">
      <c r="A103" s="724"/>
      <c r="B103" s="828"/>
      <c r="C103" s="10" t="s">
        <v>490</v>
      </c>
      <c r="D103" s="726">
        <v>299.87</v>
      </c>
      <c r="E103" s="726">
        <v>351.66</v>
      </c>
      <c r="F103" s="959"/>
      <c r="G103" s="959"/>
      <c r="H103" s="32"/>
      <c r="I103" s="32"/>
      <c r="J103" s="32"/>
      <c r="K103" s="32"/>
      <c r="L103" s="32"/>
      <c r="M103" s="32"/>
      <c r="N103" s="32"/>
    </row>
    <row r="104" spans="1:14">
      <c r="A104" s="724"/>
      <c r="B104" s="828"/>
      <c r="C104" s="2" t="s">
        <v>70</v>
      </c>
      <c r="D104" s="160">
        <f>SUM(D100:D103)/4</f>
        <v>176.5625</v>
      </c>
      <c r="E104" s="160">
        <f>SUM(E100:E103)/4</f>
        <v>209.1575</v>
      </c>
      <c r="F104" s="959"/>
      <c r="G104" s="959"/>
      <c r="H104" s="32"/>
      <c r="I104" s="32"/>
      <c r="J104" s="32"/>
      <c r="K104" s="32"/>
      <c r="L104" s="32"/>
      <c r="M104" s="32"/>
      <c r="N104" s="32"/>
    </row>
    <row r="105" spans="1:14" s="1" customFormat="1">
      <c r="B105" s="777"/>
      <c r="C105" s="778"/>
      <c r="D105" s="778"/>
      <c r="E105" s="778"/>
      <c r="F105" s="778"/>
      <c r="G105" s="779"/>
    </row>
    <row r="106" spans="1:14">
      <c r="A106" s="724"/>
      <c r="B106" s="780" t="s">
        <v>486</v>
      </c>
      <c r="C106" s="781"/>
      <c r="D106" s="781"/>
      <c r="E106" s="781"/>
      <c r="F106" s="781"/>
      <c r="G106" s="782"/>
      <c r="H106" s="32"/>
      <c r="I106" s="32"/>
      <c r="J106" s="32"/>
      <c r="K106" s="32"/>
      <c r="L106" s="32"/>
      <c r="M106" s="32"/>
      <c r="N106" s="32"/>
    </row>
    <row r="107" spans="1:14">
      <c r="A107" s="724"/>
      <c r="B107" s="783" t="s">
        <v>78</v>
      </c>
      <c r="C107" s="784"/>
      <c r="D107" s="784"/>
      <c r="E107" s="784"/>
      <c r="F107" s="784"/>
      <c r="G107" s="785"/>
      <c r="H107" s="32"/>
      <c r="I107" s="32"/>
      <c r="J107" s="32"/>
      <c r="K107" s="32"/>
      <c r="L107" s="32"/>
      <c r="M107" s="32"/>
      <c r="N107" s="32"/>
    </row>
    <row r="108" spans="1:14">
      <c r="A108" s="724"/>
      <c r="B108" s="768"/>
      <c r="C108" s="769"/>
      <c r="D108" s="769"/>
      <c r="E108" s="769"/>
      <c r="F108" s="769"/>
      <c r="G108" s="770"/>
      <c r="H108" s="32"/>
      <c r="I108" s="32"/>
      <c r="J108" s="32"/>
      <c r="K108" s="32"/>
      <c r="L108" s="32"/>
      <c r="M108" s="32"/>
      <c r="N108" s="32"/>
    </row>
    <row r="109" spans="1:14">
      <c r="C109" s="786"/>
      <c r="D109" s="786"/>
      <c r="E109" s="786"/>
      <c r="F109" s="786"/>
      <c r="G109" s="786"/>
      <c r="H109" s="32"/>
      <c r="I109" s="32"/>
    </row>
    <row r="110" spans="1:14">
      <c r="A110" s="729">
        <v>14</v>
      </c>
      <c r="B110" s="36" t="s">
        <v>74</v>
      </c>
      <c r="C110" s="805" t="s">
        <v>40</v>
      </c>
      <c r="D110" s="805"/>
      <c r="E110" s="805"/>
      <c r="F110" s="805"/>
      <c r="G110" s="805"/>
    </row>
    <row r="111" spans="1:14">
      <c r="A111" s="711"/>
      <c r="B111" s="862"/>
      <c r="C111" s="863"/>
      <c r="D111" s="863"/>
      <c r="E111" s="863"/>
      <c r="F111" s="863"/>
      <c r="G111" s="864"/>
    </row>
    <row r="112" spans="1:14">
      <c r="B112" s="862"/>
      <c r="C112" s="863"/>
      <c r="D112" s="863"/>
      <c r="E112" s="863"/>
      <c r="F112" s="863"/>
      <c r="G112" s="864"/>
    </row>
    <row r="113" spans="2:8" ht="12.75" customHeight="1">
      <c r="B113" s="1096" t="s">
        <v>480</v>
      </c>
      <c r="C113" s="1097"/>
      <c r="D113" s="1097"/>
      <c r="E113" s="1097"/>
      <c r="F113" s="1097"/>
      <c r="G113" s="1098"/>
      <c r="H113" s="137"/>
    </row>
    <row r="115" spans="2:8" ht="25.5" customHeight="1">
      <c r="B115" s="933" t="s">
        <v>818</v>
      </c>
      <c r="C115" s="933"/>
      <c r="D115" s="933"/>
      <c r="E115" s="933"/>
      <c r="F115" s="933"/>
      <c r="G115" s="933"/>
    </row>
    <row r="117" spans="2:8">
      <c r="C117" s="111"/>
      <c r="D117" s="111"/>
    </row>
    <row r="118" spans="2:8">
      <c r="D118" s="52"/>
      <c r="E118" s="52"/>
    </row>
    <row r="119" spans="2:8">
      <c r="C119" s="111"/>
      <c r="D119" s="111"/>
      <c r="E119" s="52"/>
    </row>
  </sheetData>
  <mergeCells count="69">
    <mergeCell ref="B112:G112"/>
    <mergeCell ref="B113:G113"/>
    <mergeCell ref="B115:G115"/>
    <mergeCell ref="C18:E18"/>
    <mergeCell ref="A1:B1"/>
    <mergeCell ref="C3:E3"/>
    <mergeCell ref="C5:E5"/>
    <mergeCell ref="B6:E6"/>
    <mergeCell ref="C8:E8"/>
    <mergeCell ref="B9:E9"/>
    <mergeCell ref="C11:E11"/>
    <mergeCell ref="B12:E12"/>
    <mergeCell ref="C14:E14"/>
    <mergeCell ref="B15:E15"/>
    <mergeCell ref="B17:E17"/>
    <mergeCell ref="B39:E39"/>
    <mergeCell ref="C19:E19"/>
    <mergeCell ref="C20:E20"/>
    <mergeCell ref="C21:E21"/>
    <mergeCell ref="C22:E22"/>
    <mergeCell ref="B25:E25"/>
    <mergeCell ref="B26:E26"/>
    <mergeCell ref="E28:E31"/>
    <mergeCell ref="B33:E33"/>
    <mergeCell ref="C34:E34"/>
    <mergeCell ref="C35:E35"/>
    <mergeCell ref="C36:E36"/>
    <mergeCell ref="B55:E55"/>
    <mergeCell ref="C40:E40"/>
    <mergeCell ref="C41:E41"/>
    <mergeCell ref="C42:E42"/>
    <mergeCell ref="B43:E43"/>
    <mergeCell ref="B45:E45"/>
    <mergeCell ref="B48:E48"/>
    <mergeCell ref="B50:E50"/>
    <mergeCell ref="B51:B52"/>
    <mergeCell ref="C51:E52"/>
    <mergeCell ref="C53:E53"/>
    <mergeCell ref="C54:E54"/>
    <mergeCell ref="B91:B97"/>
    <mergeCell ref="B98:B104"/>
    <mergeCell ref="B69:N69"/>
    <mergeCell ref="C57:E57"/>
    <mergeCell ref="C61:E61"/>
    <mergeCell ref="B63:B64"/>
    <mergeCell ref="C63:C64"/>
    <mergeCell ref="D63:D64"/>
    <mergeCell ref="E63:E64"/>
    <mergeCell ref="F63:H63"/>
    <mergeCell ref="I63:K63"/>
    <mergeCell ref="L63:N63"/>
    <mergeCell ref="C67:N67"/>
    <mergeCell ref="B68:N68"/>
    <mergeCell ref="B111:G111"/>
    <mergeCell ref="D28:D31"/>
    <mergeCell ref="F77:F104"/>
    <mergeCell ref="B105:G105"/>
    <mergeCell ref="B106:G106"/>
    <mergeCell ref="B107:G107"/>
    <mergeCell ref="B108:G108"/>
    <mergeCell ref="C109:G109"/>
    <mergeCell ref="C110:G110"/>
    <mergeCell ref="B70:N70"/>
    <mergeCell ref="B71:N71"/>
    <mergeCell ref="B72:N72"/>
    <mergeCell ref="B74:G74"/>
    <mergeCell ref="B77:B83"/>
    <mergeCell ref="G77:G104"/>
    <mergeCell ref="B84:B90"/>
  </mergeCells>
  <pageMargins left="0.7" right="0.7" top="0.75" bottom="0.75" header="0.3" footer="0.3"/>
  <pageSetup paperSize="8" scale="89" orientation="landscape" horizontalDpi="1200" verticalDpi="1200" r:id="rId1"/>
  <rowBreaks count="1" manualBreakCount="1">
    <brk id="4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view="pageBreakPreview" topLeftCell="A71" zoomScale="90" zoomScaleNormal="71" zoomScaleSheetLayoutView="90" workbookViewId="0">
      <selection activeCell="G16" sqref="G16"/>
    </sheetView>
  </sheetViews>
  <sheetFormatPr defaultColWidth="9.109375" defaultRowHeight="14.4"/>
  <cols>
    <col min="1" max="1" width="6.44140625" bestFit="1" customWidth="1"/>
    <col min="2" max="2" width="49.5546875" customWidth="1"/>
    <col min="3" max="3" width="37.6640625" customWidth="1"/>
    <col min="4" max="4" width="36.5546875" customWidth="1"/>
    <col min="5" max="5" width="18.6640625" customWidth="1"/>
    <col min="6" max="6" width="9.33203125" bestFit="1" customWidth="1"/>
    <col min="7" max="7" width="10.33203125" bestFit="1" customWidth="1"/>
    <col min="8" max="8" width="10" bestFit="1" customWidth="1"/>
    <col min="9" max="9" width="10.109375" bestFit="1" customWidth="1"/>
    <col min="10" max="11" width="6.88671875" bestFit="1" customWidth="1"/>
    <col min="12" max="12" width="7.109375" bestFit="1" customWidth="1"/>
    <col min="13" max="14" width="6.88671875" bestFit="1" customWidth="1"/>
  </cols>
  <sheetData>
    <row r="1" spans="1:14">
      <c r="A1" s="804" t="s">
        <v>0</v>
      </c>
      <c r="B1" s="804"/>
      <c r="C1" s="5"/>
      <c r="D1" s="360"/>
      <c r="E1" s="5"/>
      <c r="F1" s="5"/>
      <c r="G1" s="5"/>
      <c r="H1" s="5"/>
      <c r="I1" s="5"/>
      <c r="J1" s="5"/>
      <c r="K1" s="5"/>
      <c r="L1" s="5"/>
      <c r="M1" s="5"/>
      <c r="N1" s="5"/>
    </row>
    <row r="2" spans="1:14">
      <c r="A2" s="5"/>
      <c r="B2" s="5"/>
      <c r="C2" s="5"/>
      <c r="D2" s="361"/>
      <c r="E2" s="5"/>
      <c r="F2" s="5"/>
      <c r="G2" s="5"/>
      <c r="H2" s="5"/>
      <c r="I2" s="5"/>
      <c r="J2" s="5"/>
      <c r="K2" s="5"/>
      <c r="L2" s="5"/>
      <c r="M2" s="5"/>
      <c r="N2" s="5"/>
    </row>
    <row r="3" spans="1:14" ht="16.5" customHeight="1">
      <c r="A3" s="724" t="s">
        <v>1</v>
      </c>
      <c r="B3" s="2" t="s">
        <v>2</v>
      </c>
      <c r="C3" s="807" t="s">
        <v>641</v>
      </c>
      <c r="D3" s="807"/>
      <c r="E3" s="807"/>
      <c r="F3" s="5"/>
      <c r="G3" s="5"/>
      <c r="H3" s="5"/>
      <c r="I3" s="5"/>
      <c r="J3" s="5"/>
      <c r="K3" s="5"/>
      <c r="L3" s="5"/>
      <c r="M3" s="5"/>
      <c r="N3" s="5"/>
    </row>
    <row r="4" spans="1:14">
      <c r="A4" s="5"/>
      <c r="B4" s="5"/>
      <c r="C4" s="5"/>
      <c r="D4" s="362"/>
      <c r="E4" s="5"/>
      <c r="F4" s="5"/>
      <c r="G4" s="5"/>
      <c r="H4" s="5"/>
      <c r="I4" s="5"/>
      <c r="J4" s="5"/>
      <c r="K4" s="5"/>
      <c r="L4" s="5"/>
      <c r="M4" s="5"/>
      <c r="N4" s="5"/>
    </row>
    <row r="5" spans="1:14">
      <c r="A5" s="19">
        <v>1</v>
      </c>
      <c r="B5" s="2" t="s">
        <v>3</v>
      </c>
      <c r="C5" s="805" t="s">
        <v>121</v>
      </c>
      <c r="D5" s="805"/>
      <c r="E5" s="805"/>
      <c r="F5" s="5"/>
      <c r="G5" s="5"/>
      <c r="H5" s="5"/>
      <c r="I5" s="5"/>
      <c r="J5" s="5"/>
      <c r="K5" s="5"/>
      <c r="L5" s="5"/>
      <c r="M5" s="5"/>
      <c r="N5" s="5"/>
    </row>
    <row r="6" spans="1:14">
      <c r="A6" s="729"/>
      <c r="B6" s="810" t="s">
        <v>5</v>
      </c>
      <c r="C6" s="810"/>
      <c r="D6" s="810"/>
      <c r="E6" s="810"/>
      <c r="F6" s="5"/>
      <c r="G6" s="5"/>
      <c r="H6" s="5"/>
      <c r="I6" s="5"/>
      <c r="J6" s="5"/>
      <c r="K6" s="5"/>
      <c r="L6" s="5"/>
      <c r="M6" s="5"/>
      <c r="N6" s="5"/>
    </row>
    <row r="7" spans="1:14">
      <c r="A7" s="729"/>
      <c r="B7" s="6"/>
      <c r="C7" s="5"/>
      <c r="D7" s="362"/>
      <c r="E7" s="5"/>
      <c r="F7" s="5"/>
      <c r="G7" s="5"/>
      <c r="H7" s="5"/>
      <c r="I7" s="5"/>
      <c r="J7" s="5"/>
      <c r="K7" s="5"/>
      <c r="L7" s="5"/>
      <c r="M7" s="5"/>
      <c r="N7" s="5"/>
    </row>
    <row r="8" spans="1:14">
      <c r="A8" s="729">
        <v>2</v>
      </c>
      <c r="B8" s="2" t="s">
        <v>6</v>
      </c>
      <c r="C8" s="807" t="s">
        <v>642</v>
      </c>
      <c r="D8" s="807"/>
      <c r="E8" s="807"/>
      <c r="F8" s="5"/>
      <c r="G8" s="5"/>
      <c r="H8" s="5"/>
      <c r="I8" s="5"/>
      <c r="J8" s="5"/>
      <c r="K8" s="5"/>
      <c r="L8" s="5"/>
      <c r="M8" s="5"/>
      <c r="N8" s="5"/>
    </row>
    <row r="9" spans="1:14">
      <c r="A9" s="729"/>
      <c r="B9" s="810" t="s">
        <v>5</v>
      </c>
      <c r="C9" s="810"/>
      <c r="D9" s="810"/>
      <c r="E9" s="810"/>
      <c r="F9" s="5"/>
      <c r="G9" s="5"/>
      <c r="H9" s="5"/>
      <c r="I9" s="5"/>
      <c r="J9" s="5"/>
      <c r="K9" s="5"/>
      <c r="L9" s="5"/>
      <c r="M9" s="5"/>
      <c r="N9" s="5"/>
    </row>
    <row r="10" spans="1:14">
      <c r="A10" s="729"/>
      <c r="B10" s="6"/>
      <c r="C10" s="5"/>
      <c r="D10" s="362"/>
      <c r="E10" s="5"/>
      <c r="F10" s="5"/>
      <c r="G10" s="5"/>
      <c r="H10" s="5"/>
      <c r="I10" s="5"/>
      <c r="J10" s="5"/>
      <c r="K10" s="5"/>
      <c r="L10" s="5"/>
      <c r="M10" s="5"/>
      <c r="N10" s="5"/>
    </row>
    <row r="11" spans="1:14" ht="27" customHeight="1">
      <c r="A11" s="729">
        <v>3</v>
      </c>
      <c r="B11" s="2" t="s">
        <v>7</v>
      </c>
      <c r="C11" s="805" t="s">
        <v>332</v>
      </c>
      <c r="D11" s="805"/>
      <c r="E11" s="805"/>
      <c r="F11" s="5"/>
      <c r="G11" s="5"/>
      <c r="H11" s="5"/>
      <c r="I11" s="5"/>
      <c r="J11" s="5"/>
      <c r="K11" s="5"/>
      <c r="L11" s="5"/>
      <c r="M11" s="5"/>
      <c r="N11" s="5"/>
    </row>
    <row r="12" spans="1:14">
      <c r="A12" s="729"/>
      <c r="B12" s="810" t="s">
        <v>5</v>
      </c>
      <c r="C12" s="810"/>
      <c r="D12" s="810"/>
      <c r="E12" s="810"/>
      <c r="F12" s="5"/>
      <c r="G12" s="5"/>
      <c r="H12" s="5"/>
      <c r="I12" s="5"/>
      <c r="J12" s="5"/>
      <c r="K12" s="5"/>
      <c r="L12" s="5"/>
      <c r="M12" s="5"/>
      <c r="N12" s="5"/>
    </row>
    <row r="13" spans="1:14">
      <c r="A13" s="729"/>
      <c r="B13" s="6"/>
      <c r="C13" s="5"/>
      <c r="D13" s="362"/>
      <c r="E13" s="5"/>
      <c r="F13" s="5"/>
      <c r="G13" s="5"/>
      <c r="H13" s="5"/>
      <c r="I13" s="5"/>
      <c r="J13" s="5"/>
      <c r="K13" s="5"/>
      <c r="L13" s="5"/>
      <c r="M13" s="5"/>
      <c r="N13" s="5"/>
    </row>
    <row r="14" spans="1:14">
      <c r="A14" s="729">
        <v>4</v>
      </c>
      <c r="B14" s="2" t="s">
        <v>9</v>
      </c>
      <c r="C14" s="807">
        <v>420.66</v>
      </c>
      <c r="D14" s="807"/>
      <c r="E14" s="807"/>
      <c r="F14" s="5"/>
      <c r="G14" s="5"/>
      <c r="H14" s="5"/>
      <c r="I14" s="5"/>
      <c r="J14" s="5"/>
      <c r="K14" s="5"/>
      <c r="L14" s="5"/>
      <c r="M14" s="5"/>
      <c r="N14" s="5"/>
    </row>
    <row r="15" spans="1:14">
      <c r="A15" s="729"/>
      <c r="B15" s="810" t="s">
        <v>10</v>
      </c>
      <c r="C15" s="810"/>
      <c r="D15" s="810"/>
      <c r="E15" s="810"/>
      <c r="F15" s="5"/>
      <c r="G15" s="5"/>
      <c r="H15" s="5"/>
      <c r="I15" s="5"/>
      <c r="J15" s="5"/>
      <c r="K15" s="5"/>
      <c r="L15" s="5"/>
      <c r="M15" s="5"/>
      <c r="N15" s="5"/>
    </row>
    <row r="16" spans="1:14">
      <c r="A16" s="729"/>
      <c r="B16" s="5"/>
      <c r="C16" s="5"/>
      <c r="D16" s="362"/>
      <c r="E16" s="5"/>
      <c r="F16" s="5"/>
      <c r="G16" s="5"/>
      <c r="H16" s="5"/>
      <c r="I16" s="5"/>
      <c r="J16" s="5"/>
      <c r="K16" s="5"/>
      <c r="L16" s="5"/>
      <c r="M16" s="5"/>
      <c r="N16" s="5"/>
    </row>
    <row r="17" spans="1:14" ht="30.75" customHeight="1">
      <c r="A17" s="729">
        <v>5</v>
      </c>
      <c r="B17" s="767" t="s">
        <v>308</v>
      </c>
      <c r="C17" s="800"/>
      <c r="D17" s="800"/>
      <c r="E17" s="800"/>
      <c r="F17" s="6"/>
      <c r="G17" s="6"/>
      <c r="H17" s="6"/>
      <c r="I17" s="6"/>
      <c r="J17" s="8"/>
      <c r="K17" s="8"/>
      <c r="L17" s="8"/>
      <c r="M17" s="8"/>
      <c r="N17" s="8"/>
    </row>
    <row r="18" spans="1:14">
      <c r="A18" s="729"/>
      <c r="B18" s="713" t="s">
        <v>12</v>
      </c>
      <c r="C18" s="970">
        <v>12.56</v>
      </c>
      <c r="D18" s="924"/>
      <c r="E18" s="971"/>
      <c r="F18" s="719"/>
      <c r="G18" s="8"/>
      <c r="H18" s="8"/>
      <c r="I18" s="8"/>
      <c r="J18" s="8"/>
      <c r="K18" s="8"/>
      <c r="L18" s="8"/>
      <c r="M18" s="8"/>
      <c r="N18" s="8"/>
    </row>
    <row r="19" spans="1:14" ht="42" customHeight="1">
      <c r="A19" s="729"/>
      <c r="B19" s="713" t="s">
        <v>627</v>
      </c>
      <c r="C19" s="970">
        <v>1.7</v>
      </c>
      <c r="D19" s="924"/>
      <c r="E19" s="971"/>
      <c r="F19" s="719"/>
      <c r="G19" s="8" t="s">
        <v>119</v>
      </c>
      <c r="H19" s="5"/>
      <c r="I19" s="8"/>
      <c r="J19" s="8"/>
      <c r="K19" s="8"/>
      <c r="L19" s="8"/>
      <c r="M19" s="8"/>
      <c r="N19" s="8"/>
    </row>
    <row r="20" spans="1:14">
      <c r="A20" s="729"/>
      <c r="B20" s="713" t="s">
        <v>116</v>
      </c>
      <c r="C20" s="762">
        <v>1.7</v>
      </c>
      <c r="D20" s="762"/>
      <c r="E20" s="762"/>
      <c r="F20" s="719"/>
      <c r="G20" s="8"/>
      <c r="H20" s="8"/>
      <c r="I20" s="8"/>
      <c r="J20" s="8"/>
      <c r="K20" s="8"/>
      <c r="L20" s="8"/>
      <c r="M20" s="8"/>
      <c r="N20" s="8"/>
    </row>
    <row r="21" spans="1:14">
      <c r="A21" s="729"/>
      <c r="B21" s="707" t="s">
        <v>15</v>
      </c>
      <c r="C21" s="835" t="s">
        <v>463</v>
      </c>
      <c r="D21" s="836"/>
      <c r="E21" s="836"/>
      <c r="F21" s="719"/>
      <c r="G21" s="8"/>
      <c r="H21" s="8"/>
      <c r="I21" s="8"/>
      <c r="J21" s="8"/>
      <c r="K21" s="8"/>
      <c r="L21" s="8"/>
      <c r="M21" s="8"/>
      <c r="N21" s="8"/>
    </row>
    <row r="22" spans="1:14">
      <c r="A22" s="729"/>
      <c r="B22" s="707" t="s">
        <v>16</v>
      </c>
      <c r="C22" s="835" t="s">
        <v>917</v>
      </c>
      <c r="D22" s="836"/>
      <c r="E22" s="836"/>
      <c r="F22" s="719"/>
      <c r="G22" s="8"/>
      <c r="H22" s="8"/>
      <c r="I22" s="8"/>
      <c r="J22" s="8"/>
      <c r="K22" s="8"/>
      <c r="L22" s="8"/>
      <c r="M22" s="8"/>
      <c r="N22" s="8"/>
    </row>
    <row r="23" spans="1:14">
      <c r="A23" s="729"/>
      <c r="B23" s="5"/>
      <c r="C23" s="8"/>
      <c r="D23" s="363"/>
      <c r="E23" s="8"/>
      <c r="F23" s="719"/>
      <c r="G23" s="8"/>
      <c r="H23" s="8"/>
      <c r="I23" s="8"/>
      <c r="J23" s="8"/>
      <c r="K23" s="8"/>
      <c r="L23" s="8"/>
      <c r="M23" s="8"/>
      <c r="N23" s="8"/>
    </row>
    <row r="24" spans="1:14">
      <c r="A24" s="729">
        <v>6</v>
      </c>
      <c r="B24" s="767" t="s">
        <v>312</v>
      </c>
      <c r="C24" s="767"/>
      <c r="D24" s="767"/>
      <c r="E24" s="767"/>
      <c r="F24" s="6"/>
      <c r="G24" s="6"/>
      <c r="H24" s="8"/>
      <c r="I24" s="6"/>
      <c r="J24" s="6"/>
      <c r="K24" s="5"/>
      <c r="L24" s="5"/>
      <c r="M24" s="5"/>
      <c r="N24" s="5"/>
    </row>
    <row r="25" spans="1:14">
      <c r="A25" s="729"/>
      <c r="B25" s="812" t="s">
        <v>19</v>
      </c>
      <c r="C25" s="813"/>
      <c r="D25" s="813"/>
      <c r="E25" s="842"/>
      <c r="F25" s="719"/>
      <c r="G25" s="5"/>
      <c r="H25" s="5"/>
      <c r="I25" s="5"/>
      <c r="J25" s="5"/>
      <c r="K25" s="5"/>
      <c r="L25" s="5"/>
      <c r="M25" s="5"/>
      <c r="N25" s="5"/>
    </row>
    <row r="26" spans="1:14">
      <c r="A26" s="729"/>
      <c r="B26" s="707" t="s">
        <v>20</v>
      </c>
      <c r="C26" s="708" t="s">
        <v>97</v>
      </c>
      <c r="D26" s="364" t="s">
        <v>98</v>
      </c>
      <c r="E26" s="708" t="s">
        <v>22</v>
      </c>
      <c r="F26" s="719"/>
      <c r="G26" s="5"/>
      <c r="H26" s="5"/>
      <c r="I26" s="5"/>
      <c r="J26" s="5"/>
      <c r="K26" s="5"/>
      <c r="L26" s="5"/>
      <c r="M26" s="5"/>
      <c r="N26" s="5"/>
    </row>
    <row r="27" spans="1:14" ht="15" customHeight="1">
      <c r="A27" s="729"/>
      <c r="B27" s="714" t="s">
        <v>441</v>
      </c>
      <c r="C27" s="365">
        <v>4935.38</v>
      </c>
      <c r="D27" s="1084" t="s">
        <v>99</v>
      </c>
      <c r="E27" s="967" t="s">
        <v>91</v>
      </c>
      <c r="F27" s="719"/>
      <c r="G27" s="5"/>
      <c r="H27" s="5"/>
      <c r="I27" s="5"/>
      <c r="J27" s="5"/>
      <c r="K27" s="5"/>
      <c r="L27" s="5"/>
      <c r="M27" s="5"/>
      <c r="N27" s="5"/>
    </row>
    <row r="28" spans="1:14">
      <c r="A28" s="729"/>
      <c r="B28" s="714" t="s">
        <v>24</v>
      </c>
      <c r="C28" s="365">
        <v>597.28</v>
      </c>
      <c r="D28" s="1085"/>
      <c r="E28" s="968"/>
      <c r="F28" s="719"/>
      <c r="G28" s="5"/>
      <c r="H28" s="5"/>
      <c r="I28" s="5"/>
      <c r="J28" s="5"/>
      <c r="K28" s="5"/>
      <c r="L28" s="5"/>
      <c r="M28" s="5"/>
      <c r="N28" s="5"/>
    </row>
    <row r="29" spans="1:14">
      <c r="A29" s="729"/>
      <c r="B29" s="714" t="s">
        <v>25</v>
      </c>
      <c r="C29" s="365">
        <v>1086.4000000000001</v>
      </c>
      <c r="D29" s="1085"/>
      <c r="E29" s="968"/>
      <c r="F29" s="719"/>
      <c r="G29" s="5"/>
      <c r="H29" s="5"/>
      <c r="I29" s="5"/>
      <c r="J29" s="5"/>
      <c r="K29" s="5"/>
      <c r="L29" s="5"/>
      <c r="M29" s="5"/>
      <c r="N29" s="5"/>
    </row>
    <row r="30" spans="1:14">
      <c r="A30" s="729"/>
      <c r="B30" s="714" t="s">
        <v>26</v>
      </c>
      <c r="C30" s="365">
        <v>3108.92</v>
      </c>
      <c r="D30" s="1086"/>
      <c r="E30" s="969"/>
      <c r="F30" s="719"/>
      <c r="G30" s="5"/>
      <c r="H30" s="5"/>
      <c r="I30" s="5"/>
      <c r="J30" s="5"/>
      <c r="K30" s="5"/>
      <c r="L30" s="5"/>
      <c r="M30" s="5"/>
      <c r="N30" s="5"/>
    </row>
    <row r="31" spans="1:14">
      <c r="A31" s="729"/>
      <c r="B31" s="768" t="s">
        <v>122</v>
      </c>
      <c r="C31" s="769"/>
      <c r="D31" s="769"/>
      <c r="E31" s="770"/>
      <c r="F31" s="719"/>
      <c r="G31" s="5"/>
      <c r="H31" s="5"/>
      <c r="I31" s="5"/>
      <c r="J31" s="5"/>
      <c r="K31" s="5"/>
      <c r="L31" s="5"/>
      <c r="M31" s="5"/>
      <c r="N31" s="5"/>
    </row>
    <row r="32" spans="1:14">
      <c r="A32" s="729"/>
      <c r="B32" s="8"/>
      <c r="C32" s="719"/>
      <c r="D32" s="366"/>
      <c r="E32" s="719"/>
      <c r="F32" s="719"/>
      <c r="G32" s="5"/>
      <c r="H32" s="5"/>
      <c r="I32" s="5"/>
      <c r="J32" s="5"/>
      <c r="K32" s="5"/>
      <c r="L32" s="5"/>
      <c r="M32" s="5"/>
      <c r="N32" s="5"/>
    </row>
    <row r="33" spans="1:14">
      <c r="A33" s="729">
        <v>7</v>
      </c>
      <c r="B33" s="767" t="s">
        <v>27</v>
      </c>
      <c r="C33" s="767"/>
      <c r="D33" s="767"/>
      <c r="E33" s="767"/>
      <c r="F33" s="6"/>
      <c r="G33" s="6"/>
      <c r="H33" s="6"/>
      <c r="I33" s="6"/>
      <c r="J33" s="6"/>
      <c r="K33" s="5"/>
      <c r="L33" s="5"/>
      <c r="M33" s="5"/>
      <c r="N33" s="5"/>
    </row>
    <row r="34" spans="1:14">
      <c r="A34" s="729"/>
      <c r="B34" s="707" t="s">
        <v>28</v>
      </c>
      <c r="C34" s="762" t="s">
        <v>29</v>
      </c>
      <c r="D34" s="762"/>
      <c r="E34" s="762"/>
      <c r="F34" s="8"/>
      <c r="G34" s="5"/>
      <c r="H34" s="5"/>
      <c r="I34" s="5"/>
      <c r="J34" s="5"/>
      <c r="K34" s="5"/>
      <c r="L34" s="5"/>
      <c r="M34" s="5"/>
      <c r="N34" s="5"/>
    </row>
    <row r="35" spans="1:14">
      <c r="A35" s="729"/>
      <c r="B35" s="707" t="s">
        <v>30</v>
      </c>
      <c r="C35" s="762" t="s">
        <v>107</v>
      </c>
      <c r="D35" s="762"/>
      <c r="E35" s="762"/>
      <c r="F35" s="8"/>
      <c r="G35" s="5"/>
      <c r="H35" s="5"/>
      <c r="I35" s="5"/>
      <c r="J35" s="5"/>
      <c r="K35" s="5"/>
      <c r="L35" s="5"/>
      <c r="M35" s="5"/>
      <c r="N35" s="5"/>
    </row>
    <row r="36" spans="1:14">
      <c r="A36" s="729"/>
      <c r="B36" s="707" t="s">
        <v>31</v>
      </c>
      <c r="C36" s="762" t="s">
        <v>89</v>
      </c>
      <c r="D36" s="762"/>
      <c r="E36" s="762"/>
      <c r="F36" s="8"/>
      <c r="G36" s="5"/>
      <c r="H36" s="5"/>
      <c r="I36" s="5"/>
      <c r="J36" s="5"/>
      <c r="K36" s="5"/>
      <c r="L36" s="5"/>
      <c r="M36" s="5"/>
      <c r="N36" s="5"/>
    </row>
    <row r="37" spans="1:14">
      <c r="A37" s="729"/>
      <c r="B37" s="5"/>
      <c r="C37" s="8"/>
      <c r="D37" s="363"/>
      <c r="E37" s="8"/>
      <c r="F37" s="8"/>
      <c r="G37" s="5"/>
      <c r="H37" s="5"/>
      <c r="I37" s="5"/>
      <c r="J37" s="5"/>
      <c r="K37" s="5"/>
      <c r="L37" s="5"/>
      <c r="M37" s="5"/>
      <c r="N37" s="5"/>
    </row>
    <row r="38" spans="1:14">
      <c r="A38" s="729"/>
      <c r="B38" s="719"/>
      <c r="C38" s="8"/>
      <c r="D38" s="363"/>
      <c r="E38" s="8"/>
      <c r="F38" s="8"/>
      <c r="G38" s="5"/>
      <c r="H38" s="5"/>
      <c r="I38" s="5"/>
      <c r="J38" s="5"/>
      <c r="K38" s="5"/>
      <c r="L38" s="5"/>
      <c r="M38" s="5"/>
      <c r="N38" s="5"/>
    </row>
    <row r="39" spans="1:14">
      <c r="A39" s="729">
        <v>8</v>
      </c>
      <c r="B39" s="767" t="s">
        <v>310</v>
      </c>
      <c r="C39" s="767"/>
      <c r="D39" s="767"/>
      <c r="E39" s="767"/>
      <c r="F39" s="6"/>
      <c r="G39" s="6"/>
      <c r="H39" s="6"/>
      <c r="I39" s="6"/>
      <c r="J39" s="6"/>
      <c r="K39" s="5"/>
      <c r="L39" s="5"/>
      <c r="M39" s="5"/>
      <c r="N39" s="5"/>
    </row>
    <row r="40" spans="1:14" ht="15" customHeight="1">
      <c r="A40" s="729"/>
      <c r="B40" s="707" t="s">
        <v>33</v>
      </c>
      <c r="C40" s="825" t="s">
        <v>910</v>
      </c>
      <c r="D40" s="826"/>
      <c r="E40" s="827"/>
      <c r="F40" s="8"/>
      <c r="G40" s="5"/>
      <c r="H40" s="5"/>
      <c r="I40" s="5"/>
      <c r="J40" s="5"/>
      <c r="K40" s="5"/>
      <c r="L40" s="5"/>
      <c r="M40" s="5"/>
      <c r="N40" s="5"/>
    </row>
    <row r="41" spans="1:14">
      <c r="A41" s="729"/>
      <c r="B41" s="707" t="s">
        <v>30</v>
      </c>
      <c r="C41" s="825" t="s">
        <v>107</v>
      </c>
      <c r="D41" s="826"/>
      <c r="E41" s="827"/>
      <c r="F41" s="8"/>
      <c r="G41" s="5"/>
      <c r="H41" s="5"/>
      <c r="I41" s="5"/>
      <c r="J41" s="5"/>
      <c r="K41" s="5"/>
      <c r="L41" s="5"/>
      <c r="M41" s="5"/>
      <c r="N41" s="5"/>
    </row>
    <row r="42" spans="1:14">
      <c r="A42" s="729"/>
      <c r="B42" s="707" t="s">
        <v>31</v>
      </c>
      <c r="C42" s="762" t="s">
        <v>89</v>
      </c>
      <c r="D42" s="762"/>
      <c r="E42" s="762"/>
      <c r="F42" s="8"/>
      <c r="G42" s="5"/>
      <c r="H42" s="5"/>
      <c r="I42" s="5"/>
      <c r="J42" s="5"/>
      <c r="K42" s="5"/>
      <c r="L42" s="5"/>
      <c r="M42" s="5"/>
      <c r="N42" s="5"/>
    </row>
    <row r="43" spans="1:14">
      <c r="A43" s="729"/>
      <c r="B43" s="768" t="s">
        <v>131</v>
      </c>
      <c r="C43" s="769"/>
      <c r="D43" s="769"/>
      <c r="E43" s="770"/>
      <c r="F43" s="8"/>
      <c r="G43" s="5"/>
      <c r="H43" s="5"/>
      <c r="I43" s="5"/>
      <c r="J43" s="5"/>
      <c r="K43" s="5"/>
      <c r="L43" s="5"/>
      <c r="M43" s="5"/>
      <c r="N43" s="5"/>
    </row>
    <row r="44" spans="1:14">
      <c r="A44" s="724"/>
      <c r="B44" s="5"/>
      <c r="C44" s="5"/>
      <c r="D44" s="367"/>
      <c r="E44" s="8"/>
      <c r="F44" s="5"/>
      <c r="G44" s="5"/>
      <c r="H44" s="5"/>
      <c r="I44" s="5"/>
      <c r="J44" s="5"/>
      <c r="K44" s="5"/>
      <c r="L44" s="5"/>
      <c r="M44" s="5"/>
      <c r="N44" s="5"/>
    </row>
    <row r="45" spans="1:14">
      <c r="A45" s="11">
        <v>9</v>
      </c>
      <c r="B45" s="766" t="s">
        <v>311</v>
      </c>
      <c r="C45" s="767"/>
      <c r="D45" s="767"/>
      <c r="E45" s="767"/>
      <c r="F45" s="12"/>
      <c r="G45" s="6"/>
      <c r="H45" s="6"/>
      <c r="I45" s="6"/>
      <c r="J45" s="5"/>
      <c r="K45" s="5"/>
      <c r="L45" s="5"/>
      <c r="M45" s="5"/>
      <c r="N45" s="5"/>
    </row>
    <row r="46" spans="1:14" ht="52.8">
      <c r="A46" s="11"/>
      <c r="B46" s="712" t="s">
        <v>36</v>
      </c>
      <c r="C46" s="720" t="s">
        <v>37</v>
      </c>
      <c r="D46" s="368" t="s">
        <v>38</v>
      </c>
      <c r="E46" s="720" t="s">
        <v>92</v>
      </c>
      <c r="F46" s="5"/>
      <c r="G46" s="5"/>
      <c r="H46" s="5"/>
      <c r="I46" s="5"/>
      <c r="J46" s="5"/>
      <c r="K46" s="5"/>
      <c r="L46" s="5"/>
      <c r="M46" s="5"/>
      <c r="N46" s="5"/>
    </row>
    <row r="47" spans="1:14" ht="184.8">
      <c r="A47" s="13"/>
      <c r="B47" s="715" t="s">
        <v>643</v>
      </c>
      <c r="C47" s="715" t="s">
        <v>666</v>
      </c>
      <c r="D47" s="715" t="s">
        <v>1249</v>
      </c>
      <c r="E47" s="721" t="s">
        <v>76</v>
      </c>
      <c r="F47" s="5"/>
      <c r="G47" s="5"/>
      <c r="H47" s="5"/>
      <c r="I47" s="5"/>
      <c r="J47" s="5"/>
      <c r="K47" s="5"/>
      <c r="L47" s="5"/>
      <c r="M47" s="5"/>
      <c r="N47" s="5"/>
    </row>
    <row r="48" spans="1:14">
      <c r="A48" s="14"/>
      <c r="B48" s="839" t="s">
        <v>671</v>
      </c>
      <c r="C48" s="840"/>
      <c r="D48" s="840"/>
      <c r="E48" s="841"/>
      <c r="F48" s="719"/>
      <c r="G48" s="719"/>
      <c r="H48" s="719"/>
      <c r="I48" s="5"/>
      <c r="J48" s="5"/>
      <c r="K48" s="5"/>
      <c r="L48" s="5"/>
      <c r="M48" s="5"/>
      <c r="N48" s="5"/>
    </row>
    <row r="49" spans="1:14">
      <c r="A49" s="15"/>
      <c r="B49" s="37"/>
      <c r="C49" s="711"/>
      <c r="D49" s="367"/>
      <c r="E49" s="711"/>
      <c r="F49" s="719"/>
      <c r="G49" s="719"/>
      <c r="H49" s="719"/>
      <c r="I49" s="719"/>
      <c r="J49" s="5"/>
      <c r="K49" s="5"/>
      <c r="L49" s="5"/>
      <c r="M49" s="5"/>
      <c r="N49" s="5"/>
    </row>
    <row r="50" spans="1:14">
      <c r="A50" s="11">
        <v>10</v>
      </c>
      <c r="B50" s="766" t="s">
        <v>311</v>
      </c>
      <c r="C50" s="767"/>
      <c r="D50" s="767"/>
      <c r="E50" s="767"/>
      <c r="F50" s="719"/>
      <c r="G50" s="719"/>
      <c r="H50" s="719"/>
      <c r="I50" s="5"/>
      <c r="J50" s="5"/>
      <c r="K50" s="5"/>
      <c r="L50" s="5"/>
      <c r="M50" s="5"/>
      <c r="N50" s="5"/>
    </row>
    <row r="51" spans="1:14" ht="21.75" customHeight="1">
      <c r="A51" s="13"/>
      <c r="B51" s="867" t="s">
        <v>41</v>
      </c>
      <c r="C51" s="947" t="s">
        <v>644</v>
      </c>
      <c r="D51" s="948"/>
      <c r="E51" s="949"/>
      <c r="F51" s="5"/>
      <c r="G51" s="5"/>
      <c r="H51" s="5"/>
      <c r="I51" s="5"/>
      <c r="J51" s="5"/>
      <c r="K51" s="1"/>
      <c r="L51" s="5"/>
      <c r="M51" s="5"/>
      <c r="N51" s="5"/>
    </row>
    <row r="52" spans="1:14" ht="83.25" customHeight="1">
      <c r="A52" s="13"/>
      <c r="B52" s="868"/>
      <c r="C52" s="950"/>
      <c r="D52" s="951"/>
      <c r="E52" s="952"/>
      <c r="F52" s="5"/>
      <c r="G52" s="5"/>
      <c r="H52" s="5"/>
      <c r="I52" s="5"/>
      <c r="J52" s="5"/>
      <c r="K52" s="1"/>
      <c r="L52" s="5"/>
      <c r="M52" s="5"/>
      <c r="N52" s="5"/>
    </row>
    <row r="53" spans="1:14" ht="87.6" customHeight="1">
      <c r="A53" s="11"/>
      <c r="B53" s="16" t="s">
        <v>42</v>
      </c>
      <c r="C53" s="764" t="s">
        <v>1249</v>
      </c>
      <c r="D53" s="764"/>
      <c r="E53" s="764"/>
      <c r="F53" s="5"/>
      <c r="G53" s="5"/>
      <c r="H53" s="5"/>
      <c r="I53" s="5"/>
      <c r="J53" s="5"/>
      <c r="K53" s="5"/>
      <c r="L53" s="5"/>
      <c r="M53" s="5"/>
      <c r="N53" s="5"/>
    </row>
    <row r="54" spans="1:14">
      <c r="A54" s="13"/>
      <c r="B54" s="16" t="s">
        <v>43</v>
      </c>
      <c r="C54" s="875" t="s">
        <v>44</v>
      </c>
      <c r="D54" s="876"/>
      <c r="E54" s="877"/>
      <c r="F54" s="5"/>
      <c r="G54" s="5"/>
      <c r="H54" s="5"/>
      <c r="I54" s="5"/>
      <c r="J54" s="5"/>
      <c r="K54" s="17"/>
      <c r="L54" s="5"/>
      <c r="M54" s="5"/>
      <c r="N54" s="5"/>
    </row>
    <row r="55" spans="1:14">
      <c r="A55" s="13"/>
      <c r="B55" s="839" t="s">
        <v>671</v>
      </c>
      <c r="C55" s="840"/>
      <c r="D55" s="840"/>
      <c r="E55" s="841"/>
      <c r="F55" s="5"/>
      <c r="G55" s="5"/>
      <c r="H55" s="5"/>
      <c r="I55" s="5"/>
      <c r="J55" s="5"/>
      <c r="K55" s="17"/>
      <c r="L55" s="5"/>
      <c r="M55" s="5"/>
      <c r="N55" s="5"/>
    </row>
    <row r="56" spans="1:14">
      <c r="A56" s="18" t="s">
        <v>45</v>
      </c>
      <c r="B56" s="858" t="s">
        <v>46</v>
      </c>
      <c r="C56" s="858"/>
      <c r="D56" s="858"/>
      <c r="E56" s="858"/>
      <c r="F56" s="38"/>
      <c r="G56" s="38"/>
      <c r="H56" s="38"/>
      <c r="I56" s="38"/>
      <c r="J56" s="38"/>
      <c r="K56" s="38"/>
      <c r="L56" s="38"/>
      <c r="M56" s="38"/>
      <c r="N56" s="38"/>
    </row>
    <row r="57" spans="1:14">
      <c r="A57" s="23"/>
      <c r="B57" s="24"/>
      <c r="C57" s="25"/>
      <c r="D57" s="369"/>
      <c r="E57" s="25"/>
      <c r="F57" s="25"/>
      <c r="G57" s="5"/>
      <c r="H57" s="111"/>
      <c r="I57" s="5"/>
      <c r="J57" s="5"/>
      <c r="K57" s="5"/>
      <c r="L57" s="5"/>
      <c r="M57" s="5"/>
      <c r="N57" s="5"/>
    </row>
    <row r="58" spans="1:14">
      <c r="A58" s="729">
        <v>11</v>
      </c>
      <c r="B58" s="2" t="s">
        <v>47</v>
      </c>
      <c r="C58" s="953" t="s">
        <v>134</v>
      </c>
      <c r="D58" s="953"/>
      <c r="E58" s="953"/>
      <c r="F58" s="6"/>
      <c r="G58" s="128"/>
      <c r="H58" s="26"/>
      <c r="I58" s="6"/>
      <c r="J58" s="6"/>
      <c r="K58" s="5"/>
      <c r="L58" s="5"/>
      <c r="M58" s="5"/>
      <c r="N58" s="5"/>
    </row>
    <row r="59" spans="1:14">
      <c r="A59" s="729"/>
      <c r="B59" s="719"/>
      <c r="C59" s="719"/>
      <c r="D59" s="366"/>
      <c r="E59" s="719"/>
      <c r="F59" s="719"/>
      <c r="G59" s="719"/>
      <c r="H59" s="27"/>
      <c r="I59" s="27"/>
      <c r="J59" s="719"/>
      <c r="K59" s="5"/>
      <c r="L59" s="5"/>
      <c r="M59" s="5"/>
      <c r="N59" s="5"/>
    </row>
    <row r="60" spans="1:14">
      <c r="A60" s="729">
        <v>12</v>
      </c>
      <c r="B60" s="6" t="s">
        <v>48</v>
      </c>
      <c r="C60" s="6"/>
      <c r="D60" s="370"/>
      <c r="E60" s="26"/>
      <c r="F60" s="26"/>
      <c r="G60" s="6"/>
      <c r="H60" s="6"/>
      <c r="I60" s="6"/>
      <c r="J60" s="6"/>
      <c r="K60" s="6"/>
      <c r="L60" s="6"/>
      <c r="M60" s="6"/>
      <c r="N60" s="6"/>
    </row>
    <row r="61" spans="1:14">
      <c r="A61" s="729"/>
      <c r="B61" s="6"/>
      <c r="C61" s="6"/>
      <c r="D61" s="370"/>
      <c r="E61" s="26"/>
      <c r="F61" s="26"/>
      <c r="G61" s="26"/>
      <c r="H61" s="6"/>
      <c r="I61" s="6"/>
      <c r="J61" s="6"/>
      <c r="K61" s="6"/>
      <c r="L61" s="6"/>
      <c r="M61" s="6"/>
      <c r="N61" s="6"/>
    </row>
    <row r="62" spans="1:14">
      <c r="A62" s="729"/>
      <c r="B62" s="707" t="s">
        <v>49</v>
      </c>
      <c r="C62" s="762" t="s">
        <v>645</v>
      </c>
      <c r="D62" s="762"/>
      <c r="E62" s="762"/>
      <c r="F62" s="27"/>
      <c r="G62" s="27"/>
      <c r="H62" s="55"/>
      <c r="I62" s="719"/>
      <c r="J62" s="719"/>
      <c r="K62" s="719"/>
      <c r="L62" s="719"/>
      <c r="M62" s="719"/>
      <c r="N62" s="719"/>
    </row>
    <row r="63" spans="1:14">
      <c r="A63" s="729"/>
      <c r="B63" s="719"/>
      <c r="C63" s="719"/>
      <c r="D63" s="371"/>
      <c r="E63" s="55"/>
      <c r="F63" s="719"/>
      <c r="G63" s="719"/>
      <c r="H63" s="55"/>
      <c r="I63" s="55"/>
      <c r="J63" s="719"/>
      <c r="K63" s="719"/>
      <c r="L63" s="719"/>
      <c r="M63" s="719"/>
      <c r="N63" s="719"/>
    </row>
    <row r="64" spans="1:14">
      <c r="A64" s="729"/>
      <c r="B64" s="767" t="s">
        <v>50</v>
      </c>
      <c r="C64" s="800" t="s">
        <v>646</v>
      </c>
      <c r="D64" s="1093" t="s">
        <v>647</v>
      </c>
      <c r="E64" s="802" t="s">
        <v>96</v>
      </c>
      <c r="F64" s="790" t="s">
        <v>117</v>
      </c>
      <c r="G64" s="791"/>
      <c r="H64" s="792"/>
      <c r="I64" s="771" t="s">
        <v>52</v>
      </c>
      <c r="J64" s="771"/>
      <c r="K64" s="771"/>
      <c r="L64" s="771" t="s">
        <v>53</v>
      </c>
      <c r="M64" s="771"/>
      <c r="N64" s="771"/>
    </row>
    <row r="65" spans="1:14" ht="52.8">
      <c r="A65" s="724"/>
      <c r="B65" s="767"/>
      <c r="C65" s="801"/>
      <c r="D65" s="1094"/>
      <c r="E65" s="803"/>
      <c r="F65" s="707" t="s">
        <v>54</v>
      </c>
      <c r="G65" s="707" t="s">
        <v>55</v>
      </c>
      <c r="H65" s="707" t="s">
        <v>56</v>
      </c>
      <c r="I65" s="707" t="s">
        <v>57</v>
      </c>
      <c r="J65" s="707" t="s">
        <v>55</v>
      </c>
      <c r="K65" s="707" t="s">
        <v>56</v>
      </c>
      <c r="L65" s="707" t="s">
        <v>57</v>
      </c>
      <c r="M65" s="707" t="s">
        <v>55</v>
      </c>
      <c r="N65" s="707" t="s">
        <v>56</v>
      </c>
    </row>
    <row r="66" spans="1:14">
      <c r="A66" s="724"/>
      <c r="B66" s="707" t="s">
        <v>58</v>
      </c>
      <c r="C66" s="130">
        <v>159.6</v>
      </c>
      <c r="D66" s="728">
        <v>114.25</v>
      </c>
      <c r="E66" s="728">
        <v>66.08</v>
      </c>
      <c r="F66" s="728">
        <v>66.08</v>
      </c>
      <c r="G66" s="728">
        <v>159.6</v>
      </c>
      <c r="H66" s="728">
        <v>65</v>
      </c>
      <c r="I66" s="28" t="s">
        <v>40</v>
      </c>
      <c r="J66" s="28" t="s">
        <v>40</v>
      </c>
      <c r="K66" s="28" t="s">
        <v>40</v>
      </c>
      <c r="L66" s="28" t="s">
        <v>40</v>
      </c>
      <c r="M66" s="28" t="s">
        <v>40</v>
      </c>
      <c r="N66" s="28" t="s">
        <v>40</v>
      </c>
    </row>
    <row r="67" spans="1:14">
      <c r="A67" s="724"/>
      <c r="B67" s="707" t="s">
        <v>93</v>
      </c>
      <c r="C67" s="130">
        <v>69653.73</v>
      </c>
      <c r="D67" s="133">
        <v>71847.570000000007</v>
      </c>
      <c r="E67" s="728">
        <v>73651.350000000006</v>
      </c>
      <c r="F67" s="728">
        <v>73651.350000000006</v>
      </c>
      <c r="G67" s="728">
        <v>74245.17</v>
      </c>
      <c r="H67" s="728">
        <v>58793.03</v>
      </c>
      <c r="I67" s="28" t="s">
        <v>40</v>
      </c>
      <c r="J67" s="28" t="s">
        <v>40</v>
      </c>
      <c r="K67" s="28" t="s">
        <v>40</v>
      </c>
      <c r="L67" s="28" t="s">
        <v>40</v>
      </c>
      <c r="M67" s="28" t="s">
        <v>40</v>
      </c>
      <c r="N67" s="28" t="s">
        <v>40</v>
      </c>
    </row>
    <row r="68" spans="1:14">
      <c r="A68" s="724"/>
      <c r="B68" s="707" t="s">
        <v>313</v>
      </c>
      <c r="C68" s="829" t="s">
        <v>76</v>
      </c>
      <c r="D68" s="829"/>
      <c r="E68" s="829"/>
      <c r="F68" s="829"/>
      <c r="G68" s="829"/>
      <c r="H68" s="829"/>
      <c r="I68" s="829"/>
      <c r="J68" s="829"/>
      <c r="K68" s="829"/>
      <c r="L68" s="829"/>
      <c r="M68" s="829"/>
      <c r="N68" s="829"/>
    </row>
    <row r="69" spans="1:14" s="5" customFormat="1" ht="13.2">
      <c r="A69" s="724"/>
      <c r="B69" s="1100" t="s">
        <v>327</v>
      </c>
      <c r="C69" s="1100"/>
      <c r="D69" s="1100"/>
      <c r="E69" s="1100"/>
      <c r="F69" s="1100"/>
      <c r="G69" s="1100"/>
      <c r="H69" s="1100"/>
      <c r="I69" s="1100"/>
      <c r="J69" s="1100"/>
      <c r="K69" s="1100"/>
      <c r="L69" s="1100"/>
      <c r="M69" s="1100"/>
      <c r="N69" s="1100"/>
    </row>
    <row r="70" spans="1:14">
      <c r="A70" s="724"/>
      <c r="B70" s="832" t="s">
        <v>17</v>
      </c>
      <c r="C70" s="832"/>
      <c r="D70" s="832"/>
      <c r="E70" s="832"/>
      <c r="F70" s="832"/>
      <c r="G70" s="832"/>
      <c r="H70" s="832"/>
      <c r="I70" s="832"/>
      <c r="J70" s="832"/>
      <c r="K70" s="832"/>
      <c r="L70" s="832"/>
      <c r="M70" s="832"/>
      <c r="N70" s="832"/>
    </row>
    <row r="71" spans="1:14">
      <c r="A71" s="724"/>
      <c r="B71" s="810" t="s">
        <v>60</v>
      </c>
      <c r="C71" s="810"/>
      <c r="D71" s="810"/>
      <c r="E71" s="810"/>
      <c r="F71" s="810"/>
      <c r="G71" s="810"/>
      <c r="H71" s="810"/>
      <c r="I71" s="810"/>
      <c r="J71" s="810"/>
      <c r="K71" s="810"/>
      <c r="L71" s="810"/>
      <c r="M71" s="810"/>
      <c r="N71" s="810"/>
    </row>
    <row r="72" spans="1:14">
      <c r="A72" s="1"/>
      <c r="B72" s="853" t="s">
        <v>61</v>
      </c>
      <c r="C72" s="853"/>
      <c r="D72" s="853"/>
      <c r="E72" s="853"/>
      <c r="F72" s="853"/>
      <c r="G72" s="853"/>
      <c r="H72" s="853"/>
      <c r="I72" s="853"/>
      <c r="J72" s="853"/>
      <c r="K72" s="853"/>
      <c r="L72" s="853"/>
      <c r="M72" s="853"/>
      <c r="N72" s="853"/>
    </row>
    <row r="73" spans="1:14">
      <c r="A73" s="724"/>
      <c r="B73" s="831" t="s">
        <v>110</v>
      </c>
      <c r="C73" s="831"/>
      <c r="D73" s="831"/>
      <c r="E73" s="831"/>
      <c r="F73" s="831"/>
      <c r="G73" s="831"/>
      <c r="H73" s="831"/>
      <c r="I73" s="831"/>
      <c r="J73" s="831"/>
      <c r="K73" s="831"/>
      <c r="L73" s="831"/>
      <c r="M73" s="831"/>
      <c r="N73" s="831"/>
    </row>
    <row r="74" spans="1:14">
      <c r="A74" s="724"/>
      <c r="B74" s="831" t="s">
        <v>62</v>
      </c>
      <c r="C74" s="831"/>
      <c r="D74" s="831"/>
      <c r="E74" s="831"/>
      <c r="F74" s="831"/>
      <c r="G74" s="831"/>
      <c r="H74" s="831"/>
      <c r="I74" s="831"/>
      <c r="J74" s="831"/>
      <c r="K74" s="831"/>
      <c r="L74" s="831"/>
      <c r="M74" s="831"/>
      <c r="N74" s="831"/>
    </row>
    <row r="75" spans="1:14">
      <c r="A75" s="724"/>
      <c r="B75" s="30"/>
      <c r="C75" s="30"/>
      <c r="D75" s="372"/>
      <c r="E75" s="30"/>
      <c r="F75" s="30"/>
      <c r="G75" s="8"/>
      <c r="H75" s="8"/>
      <c r="I75" s="8"/>
      <c r="J75" s="8"/>
      <c r="K75" s="8"/>
      <c r="L75" s="8" t="s">
        <v>119</v>
      </c>
      <c r="M75" s="8"/>
      <c r="N75" s="8"/>
    </row>
    <row r="76" spans="1:14">
      <c r="A76" s="729">
        <v>13</v>
      </c>
      <c r="B76" s="796" t="s">
        <v>63</v>
      </c>
      <c r="C76" s="797"/>
      <c r="D76" s="797"/>
      <c r="E76" s="797"/>
      <c r="F76" s="797"/>
      <c r="G76" s="766"/>
      <c r="H76" s="6"/>
      <c r="I76" s="6"/>
      <c r="J76" s="6"/>
      <c r="K76" s="6"/>
      <c r="L76" s="6"/>
      <c r="M76" s="6"/>
      <c r="N76" s="6"/>
    </row>
    <row r="77" spans="1:14">
      <c r="A77" s="729"/>
      <c r="B77" s="5"/>
      <c r="C77" s="719"/>
      <c r="D77" s="366"/>
      <c r="E77" s="719"/>
      <c r="F77" s="719"/>
      <c r="G77" s="719"/>
      <c r="H77" s="719"/>
      <c r="I77" s="719"/>
      <c r="J77" s="719"/>
      <c r="K77" s="719"/>
      <c r="L77" s="719"/>
      <c r="M77" s="719"/>
      <c r="N77" s="719"/>
    </row>
    <row r="78" spans="1:14" ht="26.4">
      <c r="A78" s="724"/>
      <c r="B78" s="709" t="s">
        <v>64</v>
      </c>
      <c r="C78" s="708" t="s">
        <v>65</v>
      </c>
      <c r="D78" s="364" t="s">
        <v>342</v>
      </c>
      <c r="E78" s="708" t="s">
        <v>94</v>
      </c>
      <c r="F78" s="708" t="s">
        <v>67</v>
      </c>
      <c r="G78" s="708" t="s">
        <v>81</v>
      </c>
      <c r="H78" s="8"/>
      <c r="I78" s="8"/>
      <c r="J78" s="8"/>
      <c r="K78" s="8"/>
      <c r="L78" s="8"/>
      <c r="M78" s="8"/>
      <c r="N78" s="8"/>
    </row>
    <row r="79" spans="1:14" ht="25.5" customHeight="1">
      <c r="A79" s="724"/>
      <c r="B79" s="828" t="s">
        <v>440</v>
      </c>
      <c r="C79" s="91" t="s">
        <v>649</v>
      </c>
      <c r="D79" s="33">
        <v>7.89</v>
      </c>
      <c r="E79" s="373">
        <v>7.45</v>
      </c>
      <c r="F79" s="958" t="s">
        <v>108</v>
      </c>
      <c r="G79" s="958" t="s">
        <v>95</v>
      </c>
      <c r="H79" s="32"/>
      <c r="I79" s="32"/>
      <c r="J79" s="32"/>
      <c r="K79" s="32"/>
      <c r="L79" s="32"/>
      <c r="M79" s="32"/>
      <c r="N79" s="32"/>
    </row>
    <row r="80" spans="1:14">
      <c r="A80" s="724"/>
      <c r="B80" s="956"/>
      <c r="C80" s="91" t="s">
        <v>229</v>
      </c>
      <c r="D80" s="133" t="s">
        <v>304</v>
      </c>
      <c r="E80" s="373"/>
      <c r="F80" s="959"/>
      <c r="G80" s="959"/>
      <c r="H80" s="32"/>
      <c r="I80" s="32"/>
      <c r="J80" s="32"/>
      <c r="K80" s="32"/>
      <c r="L80" s="32"/>
      <c r="M80" s="32"/>
      <c r="N80" s="32"/>
    </row>
    <row r="81" spans="1:14" ht="26.4">
      <c r="A81" s="724"/>
      <c r="B81" s="956"/>
      <c r="C81" s="174" t="s">
        <v>650</v>
      </c>
      <c r="D81" s="133">
        <v>7.55</v>
      </c>
      <c r="E81" s="373">
        <v>7.31</v>
      </c>
      <c r="F81" s="959"/>
      <c r="G81" s="959"/>
      <c r="H81" s="32"/>
      <c r="I81" s="32"/>
      <c r="J81" s="32"/>
      <c r="K81" s="32"/>
      <c r="L81" s="32"/>
      <c r="M81" s="32"/>
      <c r="N81" s="32"/>
    </row>
    <row r="82" spans="1:14">
      <c r="A82" s="724"/>
      <c r="B82" s="956"/>
      <c r="C82" s="174" t="s">
        <v>651</v>
      </c>
      <c r="D82" s="133">
        <v>1.47</v>
      </c>
      <c r="E82" s="373">
        <v>2.6</v>
      </c>
      <c r="F82" s="959"/>
      <c r="G82" s="959"/>
      <c r="H82" s="32"/>
      <c r="I82" s="32"/>
      <c r="J82" s="32"/>
      <c r="K82" s="32"/>
      <c r="L82" s="32"/>
      <c r="M82" s="32"/>
      <c r="N82" s="32"/>
    </row>
    <row r="83" spans="1:14">
      <c r="A83" s="724"/>
      <c r="B83" s="956"/>
      <c r="C83" s="174" t="s">
        <v>652</v>
      </c>
      <c r="D83" s="133">
        <v>20.67</v>
      </c>
      <c r="E83" s="373">
        <v>-18.16</v>
      </c>
      <c r="F83" s="959"/>
      <c r="G83" s="959"/>
      <c r="H83" s="32"/>
      <c r="I83" s="32"/>
      <c r="J83" s="32"/>
      <c r="K83" s="32"/>
      <c r="L83" s="32"/>
      <c r="M83" s="32"/>
      <c r="N83" s="32"/>
    </row>
    <row r="84" spans="1:14">
      <c r="A84" s="724"/>
      <c r="B84" s="957"/>
      <c r="C84" s="91" t="s">
        <v>70</v>
      </c>
      <c r="D84" s="33">
        <f>(D81+D82+D83)/3</f>
        <v>9.8966666666666665</v>
      </c>
      <c r="E84" s="373">
        <f>SUM(E81:E83)/3</f>
        <v>-2.75</v>
      </c>
      <c r="F84" s="959"/>
      <c r="G84" s="959"/>
      <c r="H84" s="32"/>
      <c r="I84" s="32"/>
      <c r="J84" s="32"/>
      <c r="K84" s="32"/>
      <c r="L84" s="32"/>
      <c r="M84" s="32"/>
      <c r="N84" s="32"/>
    </row>
    <row r="85" spans="1:14">
      <c r="A85" s="724"/>
      <c r="B85" s="828" t="s">
        <v>71</v>
      </c>
      <c r="C85" s="91" t="s">
        <v>649</v>
      </c>
      <c r="D85" s="133">
        <v>10.14</v>
      </c>
      <c r="E85" s="373">
        <v>8.8699999999999992</v>
      </c>
      <c r="F85" s="959"/>
      <c r="G85" s="959"/>
      <c r="H85" s="32"/>
      <c r="I85" s="32"/>
      <c r="J85" s="32"/>
      <c r="K85" s="32"/>
      <c r="L85" s="32"/>
      <c r="M85" s="32"/>
      <c r="N85" s="32"/>
    </row>
    <row r="86" spans="1:14">
      <c r="A86" s="724"/>
      <c r="B86" s="956"/>
      <c r="C86" s="91" t="s">
        <v>229</v>
      </c>
      <c r="D86" s="133" t="s">
        <v>304</v>
      </c>
      <c r="E86" s="373"/>
      <c r="F86" s="959"/>
      <c r="G86" s="959"/>
      <c r="H86" s="32"/>
      <c r="I86" s="32"/>
      <c r="J86" s="32"/>
      <c r="K86" s="32"/>
      <c r="L86" s="32"/>
      <c r="M86" s="32"/>
      <c r="N86" s="32"/>
    </row>
    <row r="87" spans="1:14" ht="26.4">
      <c r="A87" s="724"/>
      <c r="B87" s="956"/>
      <c r="C87" s="174" t="s">
        <v>650</v>
      </c>
      <c r="D87" s="133">
        <v>56.62</v>
      </c>
      <c r="E87" s="373">
        <v>61.69</v>
      </c>
      <c r="F87" s="959"/>
      <c r="G87" s="959"/>
      <c r="H87" s="32"/>
      <c r="I87" s="32"/>
      <c r="J87" s="32"/>
      <c r="K87" s="32"/>
      <c r="L87" s="32"/>
      <c r="M87" s="32"/>
      <c r="N87" s="32"/>
    </row>
    <row r="88" spans="1:14">
      <c r="A88" s="724"/>
      <c r="B88" s="956"/>
      <c r="C88" s="174" t="s">
        <v>651</v>
      </c>
      <c r="D88" s="133">
        <v>90.31</v>
      </c>
      <c r="E88" s="373">
        <v>62.9</v>
      </c>
      <c r="F88" s="959"/>
      <c r="G88" s="959"/>
      <c r="H88" s="32"/>
      <c r="I88" s="32"/>
      <c r="J88" s="32"/>
      <c r="K88" s="32"/>
      <c r="L88" s="32"/>
      <c r="M88" s="32"/>
      <c r="N88" s="32"/>
    </row>
    <row r="89" spans="1:14">
      <c r="A89" s="724"/>
      <c r="B89" s="956"/>
      <c r="C89" s="174" t="s">
        <v>652</v>
      </c>
      <c r="D89" s="133">
        <v>13</v>
      </c>
      <c r="E89" s="373">
        <v>-16.71</v>
      </c>
      <c r="F89" s="959"/>
      <c r="G89" s="959"/>
      <c r="H89" s="32"/>
      <c r="I89" s="32"/>
      <c r="J89" s="32"/>
      <c r="K89" s="32"/>
      <c r="L89" s="32"/>
      <c r="M89" s="32"/>
      <c r="N89" s="32"/>
    </row>
    <row r="90" spans="1:14">
      <c r="A90" s="724"/>
      <c r="B90" s="957"/>
      <c r="C90" s="91" t="s">
        <v>70</v>
      </c>
      <c r="D90" s="33">
        <f>(D87+D88+D89)/3</f>
        <v>53.31</v>
      </c>
      <c r="E90" s="373">
        <f>SUM(E87:E89)/3</f>
        <v>35.96</v>
      </c>
      <c r="F90" s="959"/>
      <c r="G90" s="959"/>
      <c r="H90" s="32"/>
      <c r="I90" s="32"/>
      <c r="J90" s="32"/>
      <c r="K90" s="32"/>
      <c r="L90" s="32"/>
      <c r="M90" s="32"/>
      <c r="N90" s="32"/>
    </row>
    <row r="91" spans="1:14">
      <c r="A91" s="724"/>
      <c r="B91" s="828" t="s">
        <v>72</v>
      </c>
      <c r="C91" s="91" t="s">
        <v>649</v>
      </c>
      <c r="D91" s="33">
        <v>40.17</v>
      </c>
      <c r="E91" s="373">
        <v>14.24</v>
      </c>
      <c r="F91" s="959"/>
      <c r="G91" s="959"/>
      <c r="H91" s="32"/>
      <c r="I91" s="32"/>
      <c r="J91" s="32"/>
      <c r="K91" s="32"/>
      <c r="L91" s="32"/>
      <c r="M91" s="32"/>
      <c r="N91" s="32"/>
    </row>
    <row r="92" spans="1:14">
      <c r="A92" s="724"/>
      <c r="B92" s="956"/>
      <c r="C92" s="91" t="s">
        <v>229</v>
      </c>
      <c r="D92" s="133" t="s">
        <v>304</v>
      </c>
      <c r="E92" s="373"/>
      <c r="F92" s="959"/>
      <c r="G92" s="959"/>
      <c r="H92" s="32"/>
      <c r="I92" s="32"/>
      <c r="J92" s="32"/>
      <c r="K92" s="32"/>
      <c r="L92" s="32"/>
      <c r="M92" s="32"/>
      <c r="N92" s="32"/>
    </row>
    <row r="93" spans="1:14" ht="26.4">
      <c r="A93" s="724"/>
      <c r="B93" s="956"/>
      <c r="C93" s="174" t="s">
        <v>650</v>
      </c>
      <c r="D93" s="133">
        <v>15.04</v>
      </c>
      <c r="E93" s="373">
        <v>13.01</v>
      </c>
      <c r="F93" s="959"/>
      <c r="G93" s="959"/>
      <c r="H93" s="32"/>
      <c r="I93" s="32"/>
      <c r="J93" s="32"/>
      <c r="K93" s="32"/>
      <c r="L93" s="32"/>
      <c r="M93" s="32"/>
      <c r="N93" s="32"/>
    </row>
    <row r="94" spans="1:14">
      <c r="A94" s="724"/>
      <c r="B94" s="956"/>
      <c r="C94" s="174" t="s">
        <v>651</v>
      </c>
      <c r="D94" s="133">
        <v>3.53</v>
      </c>
      <c r="E94" s="373">
        <v>5.79</v>
      </c>
      <c r="F94" s="959"/>
      <c r="G94" s="959"/>
      <c r="H94" s="32"/>
      <c r="I94" s="32"/>
      <c r="J94" s="32"/>
      <c r="K94" s="32"/>
      <c r="L94" s="32"/>
      <c r="M94" s="32"/>
      <c r="N94" s="32"/>
    </row>
    <row r="95" spans="1:14">
      <c r="A95" s="724"/>
      <c r="B95" s="956"/>
      <c r="C95" s="174" t="s">
        <v>652</v>
      </c>
      <c r="D95" s="133">
        <v>3.98</v>
      </c>
      <c r="E95" s="373">
        <v>-23.56</v>
      </c>
      <c r="F95" s="959"/>
      <c r="G95" s="959"/>
      <c r="H95" s="32"/>
      <c r="I95" s="32"/>
      <c r="J95" s="32"/>
      <c r="K95" s="32"/>
      <c r="L95" s="32"/>
      <c r="M95" s="32"/>
      <c r="N95" s="32"/>
    </row>
    <row r="96" spans="1:14">
      <c r="A96" s="724"/>
      <c r="B96" s="957"/>
      <c r="C96" s="91" t="s">
        <v>70</v>
      </c>
      <c r="D96" s="33">
        <f>(D93+D94+D95)/3</f>
        <v>7.5166666666666666</v>
      </c>
      <c r="E96" s="373">
        <f>SUM(E93:E95)/3</f>
        <v>-1.586666666666666</v>
      </c>
      <c r="F96" s="959"/>
      <c r="G96" s="959"/>
      <c r="H96" s="32"/>
      <c r="I96" s="32"/>
      <c r="J96" s="32"/>
      <c r="K96" s="32"/>
      <c r="L96" s="32"/>
      <c r="M96" s="32"/>
      <c r="N96" s="32"/>
    </row>
    <row r="97" spans="1:14">
      <c r="A97" s="724"/>
      <c r="B97" s="972" t="s">
        <v>73</v>
      </c>
      <c r="C97" s="91" t="s">
        <v>649</v>
      </c>
      <c r="D97" s="133">
        <v>19.649999999999999</v>
      </c>
      <c r="E97" s="373">
        <v>38.619999999999997</v>
      </c>
      <c r="F97" s="959"/>
      <c r="G97" s="959"/>
      <c r="H97" s="32"/>
      <c r="I97" s="32"/>
      <c r="J97" s="32"/>
      <c r="K97" s="32"/>
      <c r="L97" s="32"/>
      <c r="M97" s="32"/>
      <c r="N97" s="32"/>
    </row>
    <row r="98" spans="1:14">
      <c r="A98" s="724"/>
      <c r="B98" s="973"/>
      <c r="C98" s="91" t="s">
        <v>229</v>
      </c>
      <c r="D98" s="133" t="s">
        <v>304</v>
      </c>
      <c r="E98" s="373"/>
      <c r="F98" s="959"/>
      <c r="G98" s="959"/>
      <c r="H98" s="32"/>
      <c r="I98" s="32"/>
      <c r="J98" s="32"/>
      <c r="K98" s="32"/>
      <c r="L98" s="32"/>
      <c r="M98" s="32"/>
      <c r="N98" s="32"/>
    </row>
    <row r="99" spans="1:14" ht="26.4">
      <c r="A99" s="724"/>
      <c r="B99" s="973"/>
      <c r="C99" s="174" t="s">
        <v>650</v>
      </c>
      <c r="D99" s="133">
        <v>50.13</v>
      </c>
      <c r="E99" s="373">
        <v>56.02</v>
      </c>
      <c r="F99" s="959"/>
      <c r="G99" s="959"/>
      <c r="H99" s="32"/>
      <c r="I99" s="32"/>
      <c r="J99" s="32"/>
      <c r="K99" s="32"/>
      <c r="L99" s="32"/>
      <c r="M99" s="32"/>
      <c r="N99" s="32"/>
    </row>
    <row r="100" spans="1:14">
      <c r="A100" s="724"/>
      <c r="B100" s="973"/>
      <c r="C100" s="174" t="s">
        <v>651</v>
      </c>
      <c r="D100" s="133">
        <v>516.9</v>
      </c>
      <c r="E100" s="373">
        <v>44.37</v>
      </c>
      <c r="F100" s="959"/>
      <c r="G100" s="959"/>
      <c r="H100" s="32"/>
      <c r="I100" s="32"/>
      <c r="J100" s="32"/>
      <c r="K100" s="32"/>
      <c r="L100" s="32"/>
      <c r="M100" s="32"/>
      <c r="N100" s="32"/>
    </row>
    <row r="101" spans="1:14">
      <c r="A101" s="724"/>
      <c r="B101" s="973"/>
      <c r="C101" s="174" t="s">
        <v>652</v>
      </c>
      <c r="D101" s="133">
        <v>41.38</v>
      </c>
      <c r="E101" s="373">
        <v>76.62</v>
      </c>
      <c r="F101" s="959"/>
      <c r="G101" s="959"/>
      <c r="H101" s="32"/>
      <c r="I101" s="32"/>
      <c r="J101" s="32"/>
      <c r="K101" s="32"/>
      <c r="L101" s="32"/>
      <c r="M101" s="32"/>
      <c r="N101" s="32"/>
    </row>
    <row r="102" spans="1:14" ht="15" customHeight="1">
      <c r="A102" s="724"/>
      <c r="B102" s="973"/>
      <c r="C102" s="2" t="s">
        <v>70</v>
      </c>
      <c r="D102" s="33">
        <f>(D99+D100+D101)/3</f>
        <v>202.80333333333331</v>
      </c>
      <c r="E102" s="373">
        <f>SUM(E99:E101)/3</f>
        <v>59.00333333333333</v>
      </c>
      <c r="F102" s="974"/>
      <c r="G102" s="974"/>
      <c r="H102" s="32"/>
      <c r="I102" s="32"/>
      <c r="J102" s="32"/>
      <c r="K102" s="32"/>
      <c r="L102" s="32"/>
      <c r="M102" s="32"/>
      <c r="N102" s="32"/>
    </row>
    <row r="103" spans="1:14" ht="15.75" customHeight="1">
      <c r="A103" s="5"/>
      <c r="B103" s="1038" t="s">
        <v>648</v>
      </c>
      <c r="C103" s="1039"/>
      <c r="D103" s="1039"/>
      <c r="E103" s="1039"/>
      <c r="F103" s="1039"/>
      <c r="G103" s="1040"/>
      <c r="H103" s="32"/>
      <c r="I103" s="32"/>
      <c r="J103" s="5"/>
      <c r="K103" s="5"/>
      <c r="L103" s="5"/>
      <c r="M103" s="5"/>
      <c r="N103" s="5"/>
    </row>
    <row r="104" spans="1:14" ht="26.25" customHeight="1">
      <c r="A104" s="729">
        <v>14</v>
      </c>
      <c r="B104" s="783" t="s">
        <v>78</v>
      </c>
      <c r="C104" s="784"/>
      <c r="D104" s="784"/>
      <c r="E104" s="784"/>
      <c r="F104" s="784"/>
      <c r="G104" s="785"/>
      <c r="H104" s="5"/>
      <c r="I104" s="5"/>
      <c r="J104" s="5"/>
      <c r="K104" s="5"/>
      <c r="L104" s="5"/>
      <c r="M104" s="5"/>
      <c r="N104" s="5"/>
    </row>
    <row r="105" spans="1:14">
      <c r="A105" s="711"/>
      <c r="B105" s="36" t="s">
        <v>74</v>
      </c>
      <c r="C105" s="807" t="s">
        <v>40</v>
      </c>
      <c r="D105" s="807"/>
      <c r="E105" s="807"/>
      <c r="F105" s="807"/>
      <c r="G105" s="807"/>
      <c r="H105" s="5"/>
      <c r="I105" s="5"/>
      <c r="J105" s="5"/>
      <c r="K105" s="5"/>
      <c r="L105" s="5"/>
      <c r="M105" s="5"/>
      <c r="N105" s="5"/>
    </row>
    <row r="106" spans="1:14">
      <c r="A106" s="5"/>
      <c r="B106" s="5"/>
      <c r="C106" s="598"/>
      <c r="D106" s="374"/>
      <c r="E106" s="710"/>
      <c r="F106" s="710"/>
      <c r="G106" s="710"/>
      <c r="H106" s="5"/>
      <c r="I106" s="5"/>
      <c r="J106" s="5"/>
      <c r="K106" s="5"/>
      <c r="L106" s="5"/>
      <c r="M106" s="5"/>
      <c r="N106" s="5"/>
    </row>
    <row r="107" spans="1:14">
      <c r="B107" s="843" t="s">
        <v>640</v>
      </c>
      <c r="C107" s="843"/>
      <c r="D107" s="843"/>
      <c r="E107" s="843"/>
      <c r="F107" s="843"/>
      <c r="G107" s="843"/>
    </row>
    <row r="108" spans="1:14">
      <c r="C108" s="710"/>
    </row>
    <row r="109" spans="1:14" ht="14.4" customHeight="1">
      <c r="B109" s="933" t="s">
        <v>818</v>
      </c>
      <c r="C109" s="933"/>
      <c r="D109" s="933"/>
      <c r="E109" s="933"/>
      <c r="F109" s="933"/>
      <c r="G109" s="933"/>
    </row>
    <row r="110" spans="1:14">
      <c r="C110" s="117"/>
    </row>
    <row r="111" spans="1:14">
      <c r="C111" s="109"/>
      <c r="D111" s="109"/>
    </row>
    <row r="112" spans="1:14">
      <c r="C112" s="109"/>
    </row>
  </sheetData>
  <mergeCells count="67">
    <mergeCell ref="B103:G103"/>
    <mergeCell ref="B104:G104"/>
    <mergeCell ref="C105:G105"/>
    <mergeCell ref="B107:G107"/>
    <mergeCell ref="B109:G109"/>
    <mergeCell ref="B73:N73"/>
    <mergeCell ref="B74:N74"/>
    <mergeCell ref="B76:G76"/>
    <mergeCell ref="B79:B84"/>
    <mergeCell ref="F79:F102"/>
    <mergeCell ref="G79:G102"/>
    <mergeCell ref="B85:B90"/>
    <mergeCell ref="B91:B96"/>
    <mergeCell ref="B97:B102"/>
    <mergeCell ref="B72:N72"/>
    <mergeCell ref="B64:B65"/>
    <mergeCell ref="C64:C65"/>
    <mergeCell ref="D64:D65"/>
    <mergeCell ref="E64:E65"/>
    <mergeCell ref="F64:H64"/>
    <mergeCell ref="I64:K64"/>
    <mergeCell ref="L64:N64"/>
    <mergeCell ref="C68:N68"/>
    <mergeCell ref="B69:N69"/>
    <mergeCell ref="B70:N70"/>
    <mergeCell ref="B71:N71"/>
    <mergeCell ref="C62:E62"/>
    <mergeCell ref="B43:E43"/>
    <mergeCell ref="B45:E45"/>
    <mergeCell ref="B48:E48"/>
    <mergeCell ref="B50:E50"/>
    <mergeCell ref="B51:B52"/>
    <mergeCell ref="C51:E52"/>
    <mergeCell ref="C53:E53"/>
    <mergeCell ref="C54:E54"/>
    <mergeCell ref="B55:E55"/>
    <mergeCell ref="B56:E56"/>
    <mergeCell ref="C58:E58"/>
    <mergeCell ref="C42:E42"/>
    <mergeCell ref="D27:D30"/>
    <mergeCell ref="E27:E30"/>
    <mergeCell ref="B31:E31"/>
    <mergeCell ref="B33:E33"/>
    <mergeCell ref="C34:E34"/>
    <mergeCell ref="C35:E35"/>
    <mergeCell ref="C36:E36"/>
    <mergeCell ref="B39:E39"/>
    <mergeCell ref="C40:E40"/>
    <mergeCell ref="C41:E41"/>
    <mergeCell ref="B25:E25"/>
    <mergeCell ref="C11:E11"/>
    <mergeCell ref="B12:E12"/>
    <mergeCell ref="C14:E14"/>
    <mergeCell ref="B15:E15"/>
    <mergeCell ref="B17:E17"/>
    <mergeCell ref="C18:E18"/>
    <mergeCell ref="C19:E19"/>
    <mergeCell ref="C20:E20"/>
    <mergeCell ref="C21:E21"/>
    <mergeCell ref="C22:E22"/>
    <mergeCell ref="B24:E24"/>
    <mergeCell ref="B9:E9"/>
    <mergeCell ref="A1:B1"/>
    <mergeCell ref="C3:E3"/>
    <mergeCell ref="C5:E5"/>
    <mergeCell ref="B6:E6"/>
    <mergeCell ref="C8:E8"/>
  </mergeCells>
  <pageMargins left="0.7" right="0.7" top="0.75" bottom="0.75" header="0.3" footer="0.3"/>
  <pageSetup paperSize="8" scale="86" orientation="landscape" horizontalDpi="200" verticalDpi="200"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6"/>
  <sheetViews>
    <sheetView view="pageBreakPreview" topLeftCell="A61" zoomScale="90" zoomScaleNormal="100" zoomScaleSheetLayoutView="90" zoomScalePageLayoutView="50" workbookViewId="0">
      <selection activeCell="C8" sqref="C8:E8"/>
    </sheetView>
  </sheetViews>
  <sheetFormatPr defaultRowHeight="14.4"/>
  <cols>
    <col min="1" max="1" width="6.44140625" bestFit="1" customWidth="1"/>
    <col min="2" max="2" width="46" bestFit="1" customWidth="1"/>
    <col min="3" max="3" width="22.6640625" customWidth="1"/>
    <col min="4" max="4" width="18.109375" customWidth="1"/>
    <col min="5" max="5" width="18.6640625" customWidth="1"/>
    <col min="6" max="6" width="9.33203125" bestFit="1" customWidth="1"/>
    <col min="7" max="8" width="10.33203125" bestFit="1" customWidth="1"/>
    <col min="9" max="9" width="7.109375" bestFit="1" customWidth="1"/>
    <col min="10" max="10" width="9.109375" bestFit="1" customWidth="1"/>
    <col min="11" max="11" width="6.88671875" bestFit="1" customWidth="1"/>
    <col min="12" max="12" width="7.109375" bestFit="1" customWidth="1"/>
    <col min="13" max="14" width="6.88671875" bestFit="1" customWidth="1"/>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25.8" customHeight="1">
      <c r="A3" s="300" t="s">
        <v>1</v>
      </c>
      <c r="B3" s="2" t="s">
        <v>2</v>
      </c>
      <c r="C3" s="807" t="s">
        <v>724</v>
      </c>
      <c r="D3" s="807"/>
      <c r="E3" s="807"/>
      <c r="F3" s="176"/>
      <c r="H3" s="5"/>
      <c r="I3" s="5"/>
      <c r="J3" s="5"/>
      <c r="K3" s="5"/>
      <c r="L3" s="5"/>
      <c r="M3" s="5"/>
      <c r="N3" s="5"/>
    </row>
    <row r="4" spans="1:14">
      <c r="A4" s="5"/>
      <c r="B4" s="5"/>
      <c r="C4" s="5"/>
      <c r="D4" s="70"/>
      <c r="E4" s="5"/>
      <c r="F4" s="5"/>
      <c r="G4" s="5"/>
      <c r="H4" s="5"/>
      <c r="I4" s="5"/>
      <c r="J4" s="5"/>
      <c r="K4" s="5"/>
      <c r="L4" s="5"/>
      <c r="M4" s="5"/>
      <c r="N4" s="5"/>
    </row>
    <row r="5" spans="1:14">
      <c r="A5" s="19">
        <v>1</v>
      </c>
      <c r="B5" s="2" t="s">
        <v>3</v>
      </c>
      <c r="C5" s="807" t="s">
        <v>725</v>
      </c>
      <c r="D5" s="807"/>
      <c r="E5" s="807"/>
      <c r="F5" s="5"/>
      <c r="G5" s="5"/>
      <c r="H5" s="5"/>
      <c r="I5" s="5"/>
      <c r="J5" s="5"/>
      <c r="K5" s="5"/>
      <c r="L5" s="5"/>
      <c r="M5" s="5"/>
      <c r="N5" s="5"/>
    </row>
    <row r="6" spans="1:14">
      <c r="A6" s="293"/>
      <c r="B6" s="810" t="s">
        <v>5</v>
      </c>
      <c r="C6" s="810"/>
      <c r="D6" s="810"/>
      <c r="E6" s="810"/>
      <c r="F6" s="5"/>
      <c r="G6" s="5"/>
      <c r="H6" s="5"/>
      <c r="I6" s="5"/>
      <c r="J6" s="5"/>
      <c r="K6" s="5"/>
      <c r="L6" s="5"/>
      <c r="M6" s="5"/>
      <c r="N6" s="5"/>
    </row>
    <row r="7" spans="1:14">
      <c r="A7" s="293"/>
      <c r="B7" s="6"/>
      <c r="C7" s="5"/>
      <c r="D7" s="70"/>
      <c r="E7" s="5"/>
      <c r="F7" s="5"/>
      <c r="G7" s="5"/>
      <c r="H7" s="5"/>
      <c r="I7" s="5"/>
      <c r="J7" s="5"/>
      <c r="K7" s="5"/>
      <c r="L7" s="5"/>
      <c r="M7" s="5"/>
      <c r="N7" s="5"/>
    </row>
    <row r="8" spans="1:14">
      <c r="A8" s="293">
        <v>2</v>
      </c>
      <c r="B8" s="2" t="s">
        <v>6</v>
      </c>
      <c r="C8" s="807" t="s">
        <v>1300</v>
      </c>
      <c r="D8" s="807"/>
      <c r="E8" s="807"/>
      <c r="F8" s="5"/>
      <c r="G8" s="5"/>
      <c r="H8" s="5"/>
      <c r="I8" s="5"/>
      <c r="J8" s="5"/>
      <c r="K8" s="5"/>
      <c r="L8" s="5"/>
      <c r="M8" s="5"/>
      <c r="N8" s="5"/>
    </row>
    <row r="9" spans="1:14">
      <c r="A9" s="293"/>
      <c r="B9" s="810" t="s">
        <v>5</v>
      </c>
      <c r="C9" s="810"/>
      <c r="D9" s="810"/>
      <c r="E9" s="810"/>
      <c r="F9" s="5"/>
      <c r="G9" s="5"/>
      <c r="H9" s="5"/>
      <c r="I9" s="5"/>
      <c r="J9" s="5"/>
      <c r="K9" s="5"/>
      <c r="L9" s="5"/>
      <c r="M9" s="5"/>
      <c r="N9" s="5"/>
    </row>
    <row r="10" spans="1:14">
      <c r="A10" s="293"/>
      <c r="B10" s="6"/>
      <c r="C10" s="5"/>
      <c r="D10" s="70"/>
      <c r="E10" s="5"/>
      <c r="F10" s="5"/>
      <c r="G10" s="5"/>
      <c r="H10" s="5"/>
      <c r="I10" s="5"/>
      <c r="J10" s="5"/>
      <c r="K10" s="5"/>
      <c r="L10" s="5"/>
      <c r="M10" s="5"/>
      <c r="N10" s="5"/>
    </row>
    <row r="11" spans="1:14" ht="27" customHeight="1">
      <c r="A11" s="293">
        <v>3</v>
      </c>
      <c r="B11" s="2" t="s">
        <v>7</v>
      </c>
      <c r="C11" s="805" t="s">
        <v>332</v>
      </c>
      <c r="D11" s="805"/>
      <c r="E11" s="805"/>
      <c r="F11" s="5"/>
      <c r="G11" s="5"/>
      <c r="H11" s="5"/>
      <c r="I11" s="5"/>
      <c r="J11" s="5"/>
      <c r="K11" s="5"/>
      <c r="L11" s="5"/>
      <c r="M11" s="5"/>
      <c r="N11" s="5"/>
    </row>
    <row r="12" spans="1:14">
      <c r="A12" s="293"/>
      <c r="B12" s="810" t="s">
        <v>5</v>
      </c>
      <c r="C12" s="810"/>
      <c r="D12" s="810"/>
      <c r="E12" s="810"/>
      <c r="F12" s="5"/>
      <c r="G12" s="5"/>
      <c r="H12" s="5"/>
      <c r="I12" s="5"/>
      <c r="J12" s="5"/>
      <c r="K12" s="5"/>
      <c r="L12" s="5"/>
      <c r="M12" s="5"/>
      <c r="N12" s="5"/>
    </row>
    <row r="13" spans="1:14">
      <c r="A13" s="293"/>
      <c r="B13" s="6"/>
      <c r="C13" s="5"/>
      <c r="D13" s="70"/>
      <c r="E13" s="5"/>
      <c r="F13" s="5"/>
      <c r="G13" s="5"/>
      <c r="H13" s="5"/>
      <c r="I13" s="5"/>
      <c r="J13" s="5"/>
      <c r="K13" s="5"/>
      <c r="L13" s="5"/>
      <c r="M13" s="5"/>
      <c r="N13" s="5"/>
    </row>
    <row r="14" spans="1:14">
      <c r="A14" s="293">
        <v>4</v>
      </c>
      <c r="B14" s="2" t="s">
        <v>9</v>
      </c>
      <c r="C14" s="807" t="s">
        <v>726</v>
      </c>
      <c r="D14" s="807"/>
      <c r="E14" s="807"/>
      <c r="F14" s="175"/>
      <c r="G14" s="5"/>
      <c r="H14" s="5"/>
      <c r="I14" s="5"/>
      <c r="J14" s="5"/>
      <c r="K14" s="5"/>
      <c r="L14" s="5"/>
      <c r="M14" s="5"/>
      <c r="N14" s="5"/>
    </row>
    <row r="15" spans="1:14">
      <c r="A15" s="293"/>
      <c r="B15" s="810" t="s">
        <v>10</v>
      </c>
      <c r="C15" s="810"/>
      <c r="D15" s="810"/>
      <c r="E15" s="810"/>
      <c r="F15" s="175"/>
      <c r="G15" s="5"/>
      <c r="H15" s="5"/>
      <c r="I15" s="5"/>
      <c r="J15" s="5"/>
      <c r="K15" s="5"/>
      <c r="L15" s="5"/>
      <c r="M15" s="5"/>
      <c r="N15" s="5"/>
    </row>
    <row r="16" spans="1:14">
      <c r="A16" s="293"/>
      <c r="B16" s="5"/>
      <c r="C16" s="5"/>
      <c r="D16" s="70"/>
      <c r="E16" s="5"/>
      <c r="F16" s="5"/>
      <c r="G16" s="5"/>
      <c r="H16" s="5"/>
      <c r="I16" s="5"/>
      <c r="J16" s="5"/>
      <c r="K16" s="5"/>
      <c r="L16" s="5"/>
      <c r="M16" s="5"/>
      <c r="N16" s="5"/>
    </row>
    <row r="17" spans="1:14" ht="30.75" customHeight="1">
      <c r="A17" s="293">
        <v>5</v>
      </c>
      <c r="B17" s="767" t="s">
        <v>308</v>
      </c>
      <c r="C17" s="800"/>
      <c r="D17" s="800"/>
      <c r="E17" s="800"/>
      <c r="F17" s="6"/>
      <c r="G17" s="6"/>
      <c r="H17" s="6"/>
      <c r="I17" s="6"/>
      <c r="J17" s="8"/>
      <c r="K17" s="8"/>
      <c r="L17" s="8"/>
      <c r="M17" s="8"/>
      <c r="N17" s="8"/>
    </row>
    <row r="18" spans="1:14">
      <c r="A18" s="293"/>
      <c r="B18" s="2" t="s">
        <v>12</v>
      </c>
      <c r="C18" s="1101">
        <v>0.1258</v>
      </c>
      <c r="D18" s="807"/>
      <c r="E18" s="807"/>
      <c r="F18" s="175"/>
      <c r="G18" s="8"/>
      <c r="H18" s="8"/>
      <c r="I18" s="8"/>
      <c r="J18" s="8"/>
      <c r="K18" s="8"/>
      <c r="L18" s="8"/>
      <c r="M18" s="8"/>
      <c r="N18" s="8"/>
    </row>
    <row r="19" spans="1:14" ht="26.4">
      <c r="A19" s="293"/>
      <c r="B19" s="290" t="s">
        <v>612</v>
      </c>
      <c r="C19" s="1102">
        <f>431000/14483130</f>
        <v>2.9758760709874179E-2</v>
      </c>
      <c r="D19" s="1102"/>
      <c r="E19" s="1102"/>
      <c r="F19" s="299"/>
      <c r="G19" s="8" t="s">
        <v>119</v>
      </c>
      <c r="H19" s="5"/>
      <c r="I19" s="8"/>
      <c r="J19" s="8"/>
      <c r="K19" s="8"/>
      <c r="L19" s="8"/>
      <c r="M19" s="8"/>
      <c r="N19" s="8"/>
    </row>
    <row r="20" spans="1:14" ht="14.4" customHeight="1">
      <c r="A20" s="293"/>
      <c r="B20" s="290" t="s">
        <v>116</v>
      </c>
      <c r="C20" s="1102">
        <f>431000/14483130</f>
        <v>2.9758760709874179E-2</v>
      </c>
      <c r="D20" s="1102"/>
      <c r="E20" s="1102"/>
      <c r="F20" s="299"/>
      <c r="G20" s="8"/>
      <c r="H20" s="8"/>
      <c r="I20" s="8"/>
      <c r="J20" s="8"/>
      <c r="K20" s="8"/>
      <c r="L20" s="8"/>
      <c r="M20" s="8"/>
      <c r="N20" s="8"/>
    </row>
    <row r="21" spans="1:14">
      <c r="A21" s="293"/>
      <c r="B21" s="9" t="s">
        <v>15</v>
      </c>
      <c r="C21" s="834" t="s">
        <v>107</v>
      </c>
      <c r="D21" s="834"/>
      <c r="E21" s="834"/>
      <c r="F21" s="299"/>
      <c r="G21" s="8"/>
      <c r="H21" s="8"/>
      <c r="I21" s="8"/>
      <c r="J21" s="8"/>
      <c r="K21" s="8"/>
      <c r="L21" s="8"/>
      <c r="M21" s="8"/>
      <c r="N21" s="8"/>
    </row>
    <row r="22" spans="1:14">
      <c r="A22" s="293"/>
      <c r="B22" s="289" t="s">
        <v>16</v>
      </c>
      <c r="C22" s="762" t="s">
        <v>89</v>
      </c>
      <c r="D22" s="762"/>
      <c r="E22" s="762"/>
      <c r="F22" s="299"/>
      <c r="G22" s="8"/>
      <c r="H22" s="8"/>
      <c r="I22" s="8"/>
      <c r="J22" s="8"/>
      <c r="K22" s="8"/>
      <c r="L22" s="8"/>
      <c r="M22" s="8"/>
      <c r="N22" s="8"/>
    </row>
    <row r="23" spans="1:14">
      <c r="A23" s="293"/>
      <c r="B23" s="299"/>
      <c r="C23" s="299"/>
      <c r="D23" s="72"/>
      <c r="E23" s="299"/>
      <c r="F23" s="299"/>
      <c r="G23" s="8"/>
      <c r="H23" s="8"/>
      <c r="I23" s="8"/>
      <c r="J23" s="8"/>
      <c r="K23" s="8"/>
      <c r="L23" s="8"/>
      <c r="M23" s="8"/>
      <c r="N23" s="8"/>
    </row>
    <row r="24" spans="1:14">
      <c r="A24" s="293">
        <v>6</v>
      </c>
      <c r="B24" s="767" t="s">
        <v>312</v>
      </c>
      <c r="C24" s="767"/>
      <c r="D24" s="767"/>
      <c r="E24" s="767"/>
      <c r="F24" s="6"/>
      <c r="G24" s="6"/>
      <c r="H24" s="8"/>
      <c r="I24" s="6"/>
      <c r="J24" s="6"/>
      <c r="K24" s="5"/>
      <c r="L24" s="5"/>
      <c r="M24" s="5"/>
      <c r="N24" s="5"/>
    </row>
    <row r="25" spans="1:14">
      <c r="A25" s="293"/>
      <c r="B25" s="812" t="s">
        <v>19</v>
      </c>
      <c r="C25" s="813"/>
      <c r="D25" s="813"/>
      <c r="E25" s="842"/>
      <c r="F25" s="299"/>
      <c r="G25" s="5"/>
      <c r="H25" s="5"/>
      <c r="I25" s="5"/>
      <c r="J25" s="5"/>
      <c r="K25" s="5"/>
      <c r="L25" s="5"/>
      <c r="M25" s="5"/>
      <c r="N25" s="5"/>
    </row>
    <row r="26" spans="1:14">
      <c r="A26" s="293"/>
      <c r="B26" s="289" t="s">
        <v>20</v>
      </c>
      <c r="C26" s="288" t="s">
        <v>97</v>
      </c>
      <c r="D26" s="73" t="s">
        <v>98</v>
      </c>
      <c r="E26" s="288" t="s">
        <v>22</v>
      </c>
      <c r="F26" s="299"/>
      <c r="G26" s="5"/>
      <c r="H26" s="5"/>
      <c r="I26" s="5"/>
      <c r="J26" s="5"/>
      <c r="K26" s="5"/>
      <c r="L26" s="5"/>
      <c r="M26" s="5"/>
      <c r="N26" s="5"/>
    </row>
    <row r="27" spans="1:14" ht="15" customHeight="1">
      <c r="A27" s="293"/>
      <c r="B27" s="291" t="s">
        <v>441</v>
      </c>
      <c r="C27" s="140">
        <v>27086.02</v>
      </c>
      <c r="D27" s="1072" t="s">
        <v>99</v>
      </c>
      <c r="E27" s="967" t="s">
        <v>91</v>
      </c>
      <c r="F27" s="299"/>
      <c r="G27" s="5"/>
      <c r="H27" s="5"/>
      <c r="I27" s="5"/>
      <c r="J27" s="5"/>
      <c r="K27" s="5"/>
      <c r="L27" s="5"/>
      <c r="M27" s="5"/>
      <c r="N27" s="5"/>
    </row>
    <row r="28" spans="1:14">
      <c r="A28" s="293"/>
      <c r="B28" s="291" t="s">
        <v>24</v>
      </c>
      <c r="C28" s="140">
        <v>2261.23</v>
      </c>
      <c r="D28" s="1073"/>
      <c r="E28" s="968"/>
      <c r="F28" s="299"/>
      <c r="G28" s="5"/>
      <c r="H28" s="5"/>
      <c r="I28" s="5"/>
      <c r="J28" s="5"/>
      <c r="K28" s="5"/>
      <c r="L28" s="5"/>
      <c r="M28" s="5"/>
      <c r="N28" s="5"/>
    </row>
    <row r="29" spans="1:14">
      <c r="A29" s="293"/>
      <c r="B29" s="291" t="s">
        <v>25</v>
      </c>
      <c r="C29" s="140">
        <v>1448.31</v>
      </c>
      <c r="D29" s="1073"/>
      <c r="E29" s="968"/>
      <c r="F29" s="299"/>
      <c r="G29" s="5"/>
      <c r="H29" s="5"/>
      <c r="I29" s="5"/>
      <c r="J29" s="5"/>
      <c r="K29" s="5"/>
      <c r="L29" s="5"/>
      <c r="M29" s="5"/>
      <c r="N29" s="5"/>
    </row>
    <row r="30" spans="1:14">
      <c r="A30" s="293"/>
      <c r="B30" s="291" t="s">
        <v>26</v>
      </c>
      <c r="C30" s="140">
        <v>9756.0499999999993</v>
      </c>
      <c r="D30" s="1074"/>
      <c r="E30" s="969"/>
      <c r="F30" s="299"/>
      <c r="G30" s="5"/>
      <c r="H30" s="5"/>
      <c r="I30" s="5"/>
      <c r="J30" s="5"/>
      <c r="K30" s="5"/>
      <c r="L30" s="5"/>
      <c r="M30" s="5"/>
      <c r="N30" s="5"/>
    </row>
    <row r="31" spans="1:14">
      <c r="A31" s="293"/>
      <c r="B31" s="768" t="s">
        <v>259</v>
      </c>
      <c r="C31" s="769"/>
      <c r="D31" s="769"/>
      <c r="E31" s="770"/>
      <c r="F31" s="299"/>
      <c r="G31" s="5"/>
      <c r="H31" s="5"/>
      <c r="I31" s="5"/>
      <c r="J31" s="5"/>
      <c r="K31" s="5"/>
      <c r="L31" s="5"/>
      <c r="M31" s="5"/>
      <c r="N31" s="5"/>
    </row>
    <row r="32" spans="1:14">
      <c r="A32" s="293"/>
      <c r="B32" s="8"/>
      <c r="C32" s="299"/>
      <c r="D32" s="72"/>
      <c r="E32" s="299"/>
      <c r="F32" s="299"/>
      <c r="G32" s="5"/>
      <c r="H32" s="5"/>
      <c r="I32" s="5"/>
      <c r="J32" s="5"/>
      <c r="K32" s="5"/>
      <c r="L32" s="5"/>
      <c r="M32" s="5"/>
      <c r="N32" s="5"/>
    </row>
    <row r="33" spans="1:14">
      <c r="A33" s="293">
        <v>7</v>
      </c>
      <c r="B33" s="767" t="s">
        <v>27</v>
      </c>
      <c r="C33" s="767"/>
      <c r="D33" s="767"/>
      <c r="E33" s="767"/>
      <c r="F33" s="6"/>
      <c r="G33" s="6"/>
      <c r="H33" s="6"/>
      <c r="I33" s="6"/>
      <c r="J33" s="6"/>
      <c r="K33" s="5"/>
      <c r="L33" s="5"/>
      <c r="M33" s="5"/>
      <c r="N33" s="5"/>
    </row>
    <row r="34" spans="1:14">
      <c r="A34" s="293"/>
      <c r="B34" s="289" t="s">
        <v>28</v>
      </c>
      <c r="C34" s="762" t="s">
        <v>902</v>
      </c>
      <c r="D34" s="762"/>
      <c r="E34" s="762"/>
      <c r="F34" s="8"/>
      <c r="G34" s="5"/>
      <c r="H34" s="5"/>
      <c r="I34" s="5"/>
      <c r="J34" s="5"/>
      <c r="K34" s="5"/>
      <c r="L34" s="5"/>
      <c r="M34" s="5"/>
      <c r="N34" s="5"/>
    </row>
    <row r="35" spans="1:14">
      <c r="A35" s="293"/>
      <c r="B35" s="289" t="s">
        <v>30</v>
      </c>
      <c r="C35" s="762" t="s">
        <v>107</v>
      </c>
      <c r="D35" s="762"/>
      <c r="E35" s="762"/>
      <c r="F35" s="8"/>
      <c r="G35" s="5"/>
      <c r="H35" s="5"/>
      <c r="I35" s="5"/>
      <c r="J35" s="5"/>
      <c r="K35" s="5"/>
      <c r="L35" s="5"/>
      <c r="M35" s="5"/>
      <c r="N35" s="5"/>
    </row>
    <row r="36" spans="1:14">
      <c r="A36" s="293"/>
      <c r="B36" s="289" t="s">
        <v>31</v>
      </c>
      <c r="C36" s="762" t="s">
        <v>89</v>
      </c>
      <c r="D36" s="762"/>
      <c r="E36" s="762"/>
      <c r="F36" s="8"/>
      <c r="G36" s="5"/>
      <c r="H36" s="5"/>
      <c r="I36" s="5"/>
      <c r="J36" s="5"/>
      <c r="K36" s="5"/>
      <c r="L36" s="5"/>
      <c r="M36" s="5"/>
      <c r="N36" s="5"/>
    </row>
    <row r="37" spans="1:14">
      <c r="A37" s="293"/>
      <c r="B37" s="5"/>
      <c r="C37" s="8"/>
      <c r="D37" s="71"/>
      <c r="E37" s="8"/>
      <c r="F37" s="8"/>
      <c r="G37" s="5"/>
      <c r="H37" s="5"/>
      <c r="I37" s="5"/>
      <c r="J37" s="5"/>
      <c r="K37" s="5"/>
      <c r="L37" s="5"/>
      <c r="M37" s="5"/>
      <c r="N37" s="5"/>
    </row>
    <row r="38" spans="1:14">
      <c r="A38" s="293">
        <v>8</v>
      </c>
      <c r="B38" s="767" t="s">
        <v>310</v>
      </c>
      <c r="C38" s="767"/>
      <c r="D38" s="767"/>
      <c r="E38" s="767"/>
      <c r="F38" s="6"/>
      <c r="G38" s="6"/>
      <c r="H38" s="6"/>
      <c r="I38" s="6"/>
      <c r="J38" s="6"/>
      <c r="K38" s="5"/>
      <c r="L38" s="5"/>
      <c r="M38" s="5"/>
      <c r="N38" s="5"/>
    </row>
    <row r="39" spans="1:14" ht="15" customHeight="1">
      <c r="A39" s="293"/>
      <c r="B39" s="289" t="s">
        <v>33</v>
      </c>
      <c r="C39" s="762" t="s">
        <v>413</v>
      </c>
      <c r="D39" s="762"/>
      <c r="E39" s="762"/>
      <c r="F39" s="8"/>
      <c r="G39" s="5"/>
      <c r="H39" s="5"/>
      <c r="I39" s="5"/>
      <c r="J39" s="5"/>
      <c r="K39" s="5"/>
      <c r="L39" s="5"/>
      <c r="M39" s="5"/>
      <c r="N39" s="5"/>
    </row>
    <row r="40" spans="1:14" ht="14.4" customHeight="1">
      <c r="A40" s="293"/>
      <c r="B40" s="289" t="s">
        <v>30</v>
      </c>
      <c r="C40" s="762" t="s">
        <v>107</v>
      </c>
      <c r="D40" s="762"/>
      <c r="E40" s="762"/>
      <c r="F40" s="8"/>
      <c r="G40" s="5"/>
      <c r="H40" s="5"/>
      <c r="I40" s="5"/>
      <c r="J40" s="5"/>
      <c r="K40" s="5"/>
      <c r="L40" s="5"/>
      <c r="M40" s="5"/>
      <c r="N40" s="5"/>
    </row>
    <row r="41" spans="1:14" ht="14.4" customHeight="1">
      <c r="A41" s="293"/>
      <c r="B41" s="289" t="s">
        <v>31</v>
      </c>
      <c r="C41" s="762" t="s">
        <v>89</v>
      </c>
      <c r="D41" s="762"/>
      <c r="E41" s="762"/>
      <c r="F41" s="8"/>
      <c r="G41" s="5"/>
      <c r="H41" s="5"/>
      <c r="I41" s="5"/>
      <c r="J41" s="5"/>
      <c r="K41" s="5"/>
      <c r="L41" s="5"/>
      <c r="M41" s="5"/>
      <c r="N41" s="5"/>
    </row>
    <row r="42" spans="1:14">
      <c r="A42" s="293"/>
      <c r="B42" s="768" t="s">
        <v>131</v>
      </c>
      <c r="C42" s="769"/>
      <c r="D42" s="769"/>
      <c r="E42" s="770"/>
      <c r="F42" s="8"/>
      <c r="G42" s="5"/>
      <c r="H42" s="5"/>
      <c r="I42" s="5"/>
      <c r="J42" s="5"/>
      <c r="K42" s="5"/>
      <c r="L42" s="5"/>
      <c r="M42" s="5"/>
      <c r="N42" s="5"/>
    </row>
    <row r="43" spans="1:14">
      <c r="A43" s="300"/>
      <c r="B43" s="5"/>
      <c r="C43" s="5"/>
      <c r="D43" s="75"/>
      <c r="E43" s="8"/>
      <c r="F43" s="5"/>
      <c r="G43" s="5"/>
      <c r="H43" s="5"/>
      <c r="I43" s="5"/>
      <c r="J43" s="5"/>
      <c r="K43" s="5"/>
      <c r="L43" s="5"/>
      <c r="M43" s="5"/>
      <c r="N43" s="5"/>
    </row>
    <row r="44" spans="1:14">
      <c r="A44" s="11">
        <v>9</v>
      </c>
      <c r="B44" s="766" t="s">
        <v>311</v>
      </c>
      <c r="C44" s="767"/>
      <c r="D44" s="767"/>
      <c r="E44" s="767"/>
      <c r="F44" s="12"/>
      <c r="G44" s="6"/>
      <c r="H44" s="6"/>
      <c r="I44" s="6"/>
      <c r="J44" s="5"/>
      <c r="K44" s="5"/>
      <c r="L44" s="5"/>
      <c r="M44" s="5"/>
      <c r="N44" s="5"/>
    </row>
    <row r="45" spans="1:14" ht="52.8">
      <c r="A45" s="11"/>
      <c r="B45" s="287" t="s">
        <v>36</v>
      </c>
      <c r="C45" s="296" t="s">
        <v>37</v>
      </c>
      <c r="D45" s="298" t="s">
        <v>38</v>
      </c>
      <c r="E45" s="296" t="s">
        <v>92</v>
      </c>
      <c r="F45" s="5"/>
      <c r="G45" s="5"/>
      <c r="H45" s="5"/>
      <c r="I45" s="5"/>
      <c r="J45" s="5"/>
      <c r="K45" s="5"/>
      <c r="L45" s="5"/>
      <c r="M45" s="5"/>
      <c r="N45" s="5"/>
    </row>
    <row r="46" spans="1:14" ht="247.2" customHeight="1">
      <c r="A46" s="13"/>
      <c r="B46" s="294" t="s">
        <v>727</v>
      </c>
      <c r="C46" s="294" t="s">
        <v>728</v>
      </c>
      <c r="D46" s="294" t="s">
        <v>903</v>
      </c>
      <c r="E46" s="297" t="s">
        <v>88</v>
      </c>
      <c r="F46" s="5"/>
      <c r="G46" s="5"/>
      <c r="H46" s="5"/>
      <c r="I46" s="5"/>
      <c r="J46" s="5"/>
      <c r="K46" s="5"/>
      <c r="L46" s="5"/>
      <c r="M46" s="5"/>
      <c r="N46" s="5"/>
    </row>
    <row r="47" spans="1:14">
      <c r="A47" s="14"/>
      <c r="B47" s="839" t="s">
        <v>973</v>
      </c>
      <c r="C47" s="840"/>
      <c r="D47" s="840"/>
      <c r="E47" s="841"/>
      <c r="F47" s="299"/>
      <c r="G47" s="299"/>
      <c r="H47" s="299"/>
      <c r="I47" s="5"/>
      <c r="J47" s="5"/>
      <c r="K47" s="5"/>
      <c r="L47" s="5"/>
      <c r="M47" s="5"/>
      <c r="N47" s="5"/>
    </row>
    <row r="48" spans="1:14">
      <c r="A48" s="15"/>
      <c r="B48" s="37"/>
      <c r="C48" s="285"/>
      <c r="D48" s="75"/>
      <c r="E48" s="285"/>
      <c r="F48" s="299"/>
      <c r="G48" s="299"/>
      <c r="H48" s="299"/>
      <c r="I48" s="299"/>
      <c r="J48" s="5"/>
      <c r="K48" s="5"/>
      <c r="L48" s="5"/>
      <c r="M48" s="5"/>
      <c r="N48" s="5"/>
    </row>
    <row r="49" spans="1:14">
      <c r="A49" s="11">
        <v>10</v>
      </c>
      <c r="B49" s="766" t="s">
        <v>311</v>
      </c>
      <c r="C49" s="767"/>
      <c r="D49" s="767"/>
      <c r="E49" s="767"/>
      <c r="F49" s="299"/>
      <c r="G49" s="299"/>
      <c r="H49" s="299"/>
      <c r="I49" s="5"/>
      <c r="J49" s="5"/>
      <c r="K49" s="5"/>
      <c r="L49" s="5"/>
      <c r="M49" s="5"/>
      <c r="N49" s="5"/>
    </row>
    <row r="50" spans="1:14" ht="21.75" customHeight="1">
      <c r="A50" s="13"/>
      <c r="B50" s="867" t="s">
        <v>41</v>
      </c>
      <c r="C50" s="1032" t="s">
        <v>728</v>
      </c>
      <c r="D50" s="1033"/>
      <c r="E50" s="1034"/>
      <c r="F50" s="5"/>
      <c r="G50" s="5"/>
      <c r="H50" s="5"/>
      <c r="I50" s="5"/>
      <c r="J50" s="5"/>
      <c r="K50" s="1"/>
      <c r="L50" s="5"/>
      <c r="M50" s="5"/>
      <c r="N50" s="5"/>
    </row>
    <row r="51" spans="1:14" ht="35.4" customHeight="1">
      <c r="A51" s="13"/>
      <c r="B51" s="868"/>
      <c r="C51" s="1035"/>
      <c r="D51" s="1036"/>
      <c r="E51" s="1037"/>
      <c r="F51" s="5"/>
      <c r="G51" s="5"/>
      <c r="H51" s="5"/>
      <c r="I51" s="5"/>
      <c r="J51" s="5"/>
      <c r="K51" s="1"/>
      <c r="L51" s="5"/>
      <c r="M51" s="5"/>
      <c r="N51" s="5"/>
    </row>
    <row r="52" spans="1:14" ht="63" customHeight="1">
      <c r="A52" s="11"/>
      <c r="B52" s="16" t="s">
        <v>42</v>
      </c>
      <c r="C52" s="875" t="s">
        <v>728</v>
      </c>
      <c r="D52" s="876"/>
      <c r="E52" s="877"/>
      <c r="F52" s="5"/>
      <c r="G52" s="5"/>
      <c r="H52" s="5"/>
      <c r="I52" s="5"/>
      <c r="J52" s="5"/>
      <c r="K52" s="5"/>
      <c r="L52" s="5"/>
      <c r="M52" s="5"/>
      <c r="N52" s="5"/>
    </row>
    <row r="53" spans="1:14">
      <c r="A53" s="13"/>
      <c r="B53" s="16" t="s">
        <v>43</v>
      </c>
      <c r="C53" s="875" t="s">
        <v>44</v>
      </c>
      <c r="D53" s="876"/>
      <c r="E53" s="877"/>
      <c r="F53" s="5"/>
      <c r="G53" s="5"/>
      <c r="H53" s="5"/>
      <c r="I53" s="5"/>
      <c r="J53" s="5"/>
      <c r="K53" s="17"/>
      <c r="L53" s="5"/>
      <c r="M53" s="5"/>
      <c r="N53" s="5"/>
    </row>
    <row r="54" spans="1:14" ht="14.4" customHeight="1">
      <c r="A54" s="13"/>
      <c r="B54" s="839" t="s">
        <v>729</v>
      </c>
      <c r="C54" s="840"/>
      <c r="D54" s="840"/>
      <c r="E54" s="841"/>
      <c r="F54" s="5"/>
      <c r="G54" s="5"/>
      <c r="H54" s="5"/>
      <c r="I54" s="5"/>
      <c r="J54" s="5"/>
      <c r="K54" s="17"/>
      <c r="L54" s="5"/>
      <c r="M54" s="5"/>
      <c r="N54" s="5"/>
    </row>
    <row r="55" spans="1:14">
      <c r="A55" s="18" t="s">
        <v>45</v>
      </c>
      <c r="B55" s="858" t="s">
        <v>46</v>
      </c>
      <c r="C55" s="858"/>
      <c r="D55" s="858"/>
      <c r="E55" s="858"/>
      <c r="F55" s="38"/>
      <c r="G55" s="38"/>
      <c r="H55" s="38"/>
      <c r="I55" s="38"/>
      <c r="J55" s="38"/>
      <c r="K55" s="38"/>
      <c r="L55" s="38"/>
      <c r="M55" s="38"/>
      <c r="N55" s="38"/>
    </row>
    <row r="56" spans="1:14">
      <c r="A56" s="23"/>
      <c r="B56" s="24"/>
      <c r="C56" s="25"/>
      <c r="D56" s="76"/>
      <c r="E56" s="25"/>
      <c r="F56" s="25"/>
      <c r="G56" s="111"/>
      <c r="H56" s="111"/>
      <c r="I56" s="5"/>
      <c r="J56" s="5"/>
      <c r="K56" s="5"/>
      <c r="L56" s="5"/>
      <c r="M56" s="5"/>
      <c r="N56" s="5"/>
    </row>
    <row r="57" spans="1:14">
      <c r="A57" s="293">
        <v>11</v>
      </c>
      <c r="B57" s="2" t="s">
        <v>47</v>
      </c>
      <c r="C57" s="953" t="s">
        <v>134</v>
      </c>
      <c r="D57" s="953"/>
      <c r="E57" s="953"/>
      <c r="F57" s="6"/>
      <c r="G57" s="6"/>
      <c r="H57" s="26"/>
      <c r="I57" s="6"/>
      <c r="J57" s="6"/>
      <c r="K57" s="5"/>
      <c r="L57" s="5"/>
      <c r="M57" s="5"/>
      <c r="N57" s="5"/>
    </row>
    <row r="58" spans="1:14">
      <c r="A58" s="293"/>
      <c r="B58" s="299"/>
      <c r="C58" s="299"/>
      <c r="D58" s="72"/>
      <c r="E58" s="299"/>
      <c r="F58" s="299"/>
      <c r="G58" s="299"/>
      <c r="H58" s="27"/>
      <c r="I58" s="27"/>
      <c r="J58" s="299"/>
      <c r="K58" s="5"/>
      <c r="L58" s="5"/>
      <c r="M58" s="5"/>
      <c r="N58" s="5"/>
    </row>
    <row r="59" spans="1:14">
      <c r="A59" s="293">
        <v>12</v>
      </c>
      <c r="B59" s="6" t="s">
        <v>48</v>
      </c>
      <c r="C59" s="6"/>
      <c r="D59" s="77"/>
      <c r="E59" s="26"/>
      <c r="F59" s="26"/>
      <c r="G59" s="6"/>
      <c r="H59" s="6"/>
      <c r="I59" s="6"/>
      <c r="J59" s="6"/>
      <c r="K59" s="6"/>
      <c r="L59" s="6"/>
      <c r="M59" s="6"/>
      <c r="N59" s="6"/>
    </row>
    <row r="60" spans="1:14">
      <c r="A60" s="293"/>
      <c r="B60" s="6"/>
      <c r="C60" s="6"/>
      <c r="D60" s="77"/>
      <c r="E60" s="26"/>
      <c r="F60" s="26"/>
      <c r="G60" s="26"/>
      <c r="H60" s="6"/>
      <c r="I60" s="6"/>
      <c r="J60" s="6"/>
      <c r="K60" s="6"/>
      <c r="L60" s="6"/>
      <c r="M60" s="6"/>
      <c r="N60" s="6"/>
    </row>
    <row r="61" spans="1:14">
      <c r="A61" s="293"/>
      <c r="B61" s="289" t="s">
        <v>49</v>
      </c>
      <c r="C61" s="762" t="s">
        <v>730</v>
      </c>
      <c r="D61" s="762"/>
      <c r="E61" s="762"/>
      <c r="F61" s="27"/>
      <c r="G61" s="27">
        <v>45279</v>
      </c>
      <c r="H61" s="27">
        <f>+G61+89</f>
        <v>45368</v>
      </c>
      <c r="I61" s="299"/>
      <c r="J61" s="299"/>
      <c r="K61" s="299"/>
      <c r="L61" s="299"/>
      <c r="M61" s="299"/>
      <c r="N61" s="299"/>
    </row>
    <row r="62" spans="1:14">
      <c r="A62" s="293"/>
      <c r="B62" s="299"/>
      <c r="C62" s="299"/>
      <c r="D62" s="115"/>
      <c r="E62" s="55"/>
      <c r="F62" s="299"/>
      <c r="G62" s="299"/>
      <c r="H62" s="55"/>
      <c r="I62" s="299"/>
      <c r="J62" s="55"/>
      <c r="K62" s="299"/>
      <c r="L62" s="299"/>
      <c r="M62" s="299"/>
      <c r="N62" s="299"/>
    </row>
    <row r="63" spans="1:14">
      <c r="A63" s="293"/>
      <c r="B63" s="767" t="s">
        <v>50</v>
      </c>
      <c r="C63" s="800" t="s">
        <v>731</v>
      </c>
      <c r="D63" s="908" t="s">
        <v>732</v>
      </c>
      <c r="E63" s="802" t="s">
        <v>96</v>
      </c>
      <c r="F63" s="790" t="s">
        <v>117</v>
      </c>
      <c r="G63" s="791"/>
      <c r="H63" s="792"/>
      <c r="I63" s="771" t="s">
        <v>52</v>
      </c>
      <c r="J63" s="771"/>
      <c r="K63" s="771"/>
      <c r="L63" s="771" t="s">
        <v>53</v>
      </c>
      <c r="M63" s="771"/>
      <c r="N63" s="771"/>
    </row>
    <row r="64" spans="1:14" ht="52.8">
      <c r="A64" s="300"/>
      <c r="B64" s="767"/>
      <c r="C64" s="801"/>
      <c r="D64" s="909"/>
      <c r="E64" s="803"/>
      <c r="F64" s="289" t="s">
        <v>54</v>
      </c>
      <c r="G64" s="289" t="s">
        <v>55</v>
      </c>
      <c r="H64" s="289" t="s">
        <v>56</v>
      </c>
      <c r="I64" s="289" t="s">
        <v>57</v>
      </c>
      <c r="J64" s="289" t="s">
        <v>55</v>
      </c>
      <c r="K64" s="289" t="s">
        <v>56</v>
      </c>
      <c r="L64" s="289" t="s">
        <v>57</v>
      </c>
      <c r="M64" s="289" t="s">
        <v>55</v>
      </c>
      <c r="N64" s="289" t="s">
        <v>56</v>
      </c>
    </row>
    <row r="65" spans="1:14">
      <c r="A65" s="300"/>
      <c r="B65" s="289" t="s">
        <v>80</v>
      </c>
      <c r="C65" s="130">
        <v>183.75</v>
      </c>
      <c r="D65" s="292">
        <v>218.6</v>
      </c>
      <c r="E65" s="292">
        <v>283.3</v>
      </c>
      <c r="F65" s="292">
        <v>283.3</v>
      </c>
      <c r="G65" s="338">
        <v>387.5</v>
      </c>
      <c r="H65" s="338">
        <v>160.1</v>
      </c>
      <c r="I65" s="292" t="s">
        <v>40</v>
      </c>
      <c r="J65" s="292" t="s">
        <v>40</v>
      </c>
      <c r="K65" s="292" t="s">
        <v>40</v>
      </c>
      <c r="L65" s="292" t="s">
        <v>40</v>
      </c>
      <c r="M65" s="292" t="s">
        <v>40</v>
      </c>
      <c r="N65" s="292" t="s">
        <v>40</v>
      </c>
    </row>
    <row r="66" spans="1:14" ht="26.4">
      <c r="A66" s="300"/>
      <c r="B66" s="289" t="s">
        <v>733</v>
      </c>
      <c r="C66" s="62">
        <v>21453.1</v>
      </c>
      <c r="D66" s="33">
        <v>21571.95</v>
      </c>
      <c r="E66" s="292">
        <v>22055.7</v>
      </c>
      <c r="F66" s="292">
        <v>22055.7</v>
      </c>
      <c r="G66" s="292">
        <v>22526.6</v>
      </c>
      <c r="H66" s="292">
        <v>17312.75</v>
      </c>
      <c r="I66" s="292" t="s">
        <v>40</v>
      </c>
      <c r="J66" s="292" t="s">
        <v>40</v>
      </c>
      <c r="K66" s="292" t="s">
        <v>40</v>
      </c>
      <c r="L66" s="292" t="s">
        <v>40</v>
      </c>
      <c r="M66" s="292" t="s">
        <v>40</v>
      </c>
      <c r="N66" s="292" t="s">
        <v>40</v>
      </c>
    </row>
    <row r="67" spans="1:14">
      <c r="A67" s="300"/>
      <c r="B67" s="289" t="s">
        <v>313</v>
      </c>
      <c r="C67" s="829" t="s">
        <v>76</v>
      </c>
      <c r="D67" s="829"/>
      <c r="E67" s="829"/>
      <c r="F67" s="829"/>
      <c r="G67" s="829"/>
      <c r="H67" s="829"/>
      <c r="I67" s="829"/>
      <c r="J67" s="829"/>
      <c r="K67" s="829"/>
      <c r="L67" s="829"/>
      <c r="M67" s="829"/>
      <c r="N67" s="829"/>
    </row>
    <row r="68" spans="1:14" s="5" customFormat="1" ht="13.2">
      <c r="A68" s="300"/>
      <c r="B68" s="830" t="s">
        <v>734</v>
      </c>
      <c r="C68" s="830"/>
      <c r="D68" s="830"/>
      <c r="E68" s="830"/>
      <c r="F68" s="830"/>
      <c r="G68" s="830"/>
      <c r="H68" s="830"/>
      <c r="I68" s="830"/>
      <c r="J68" s="830"/>
      <c r="K68" s="830"/>
      <c r="L68" s="830"/>
      <c r="M68" s="830"/>
      <c r="N68" s="830"/>
    </row>
    <row r="69" spans="1:14">
      <c r="A69" s="300"/>
      <c r="B69" s="832" t="s">
        <v>79</v>
      </c>
      <c r="C69" s="832"/>
      <c r="D69" s="832"/>
      <c r="E69" s="832"/>
      <c r="F69" s="832"/>
      <c r="G69" s="832"/>
      <c r="H69" s="832"/>
      <c r="I69" s="832"/>
      <c r="J69" s="832"/>
      <c r="K69" s="832"/>
      <c r="L69" s="832"/>
      <c r="M69" s="832"/>
      <c r="N69" s="832"/>
    </row>
    <row r="70" spans="1:14">
      <c r="A70" s="300"/>
      <c r="B70" s="810" t="s">
        <v>60</v>
      </c>
      <c r="C70" s="810"/>
      <c r="D70" s="810"/>
      <c r="E70" s="810"/>
      <c r="F70" s="810"/>
      <c r="G70" s="810"/>
      <c r="H70" s="810"/>
      <c r="I70" s="810"/>
      <c r="J70" s="810"/>
      <c r="K70" s="810"/>
      <c r="L70" s="810"/>
      <c r="M70" s="810"/>
      <c r="N70" s="810"/>
    </row>
    <row r="71" spans="1:14">
      <c r="A71" s="1"/>
      <c r="B71" s="853" t="s">
        <v>61</v>
      </c>
      <c r="C71" s="853"/>
      <c r="D71" s="853"/>
      <c r="E71" s="853"/>
      <c r="F71" s="853"/>
      <c r="G71" s="853"/>
      <c r="H71" s="853"/>
      <c r="I71" s="853"/>
      <c r="J71" s="853"/>
      <c r="K71" s="853"/>
      <c r="L71" s="853"/>
      <c r="M71" s="853"/>
      <c r="N71" s="853"/>
    </row>
    <row r="72" spans="1:14">
      <c r="A72" s="300"/>
      <c r="B72" s="831" t="s">
        <v>110</v>
      </c>
      <c r="C72" s="831"/>
      <c r="D72" s="831"/>
      <c r="E72" s="831"/>
      <c r="F72" s="831"/>
      <c r="G72" s="831"/>
      <c r="H72" s="831"/>
      <c r="I72" s="831"/>
      <c r="J72" s="831"/>
      <c r="K72" s="831"/>
      <c r="L72" s="831"/>
      <c r="M72" s="831"/>
      <c r="N72" s="831"/>
    </row>
    <row r="73" spans="1:14">
      <c r="A73" s="300"/>
      <c r="B73" s="831" t="s">
        <v>62</v>
      </c>
      <c r="C73" s="831"/>
      <c r="D73" s="831"/>
      <c r="E73" s="831"/>
      <c r="F73" s="831"/>
      <c r="G73" s="831"/>
      <c r="H73" s="831"/>
      <c r="I73" s="831"/>
      <c r="J73" s="831"/>
      <c r="K73" s="831"/>
      <c r="L73" s="831"/>
      <c r="M73" s="831"/>
      <c r="N73" s="831"/>
    </row>
    <row r="74" spans="1:14">
      <c r="A74" s="300"/>
      <c r="B74" s="30"/>
      <c r="C74" s="30"/>
      <c r="D74" s="78"/>
      <c r="E74" s="30"/>
      <c r="F74" s="30"/>
      <c r="G74" s="8"/>
      <c r="H74" s="8"/>
      <c r="I74" s="8"/>
      <c r="J74" s="8"/>
      <c r="K74" s="8"/>
      <c r="L74" s="8" t="s">
        <v>119</v>
      </c>
      <c r="M74" s="8"/>
      <c r="N74" s="8"/>
    </row>
    <row r="75" spans="1:14" ht="48" customHeight="1">
      <c r="A75" s="293">
        <v>13</v>
      </c>
      <c r="B75" s="796" t="s">
        <v>63</v>
      </c>
      <c r="C75" s="797"/>
      <c r="D75" s="797"/>
      <c r="E75" s="797"/>
      <c r="F75" s="797"/>
      <c r="G75" s="766"/>
      <c r="H75" s="6"/>
      <c r="I75" s="6"/>
      <c r="J75" s="6"/>
      <c r="K75" s="6"/>
      <c r="L75" s="6"/>
      <c r="M75" s="6"/>
      <c r="N75" s="6"/>
    </row>
    <row r="76" spans="1:14">
      <c r="A76" s="293"/>
      <c r="B76" s="5"/>
      <c r="C76" s="299"/>
      <c r="D76" s="72"/>
      <c r="E76" s="299"/>
      <c r="F76" s="299"/>
      <c r="G76" s="299"/>
      <c r="H76" s="299"/>
      <c r="I76" s="299"/>
      <c r="J76" s="299"/>
      <c r="K76" s="299"/>
      <c r="L76" s="299"/>
      <c r="M76" s="299"/>
      <c r="N76" s="299"/>
    </row>
    <row r="77" spans="1:14" ht="26.4">
      <c r="A77" s="300"/>
      <c r="B77" s="286" t="s">
        <v>64</v>
      </c>
      <c r="C77" s="288" t="s">
        <v>65</v>
      </c>
      <c r="D77" s="73" t="s">
        <v>342</v>
      </c>
      <c r="E77" s="288" t="s">
        <v>94</v>
      </c>
      <c r="F77" s="288" t="s">
        <v>67</v>
      </c>
      <c r="G77" s="288" t="s">
        <v>81</v>
      </c>
      <c r="H77" s="8"/>
      <c r="I77" s="8"/>
      <c r="J77" s="8"/>
      <c r="K77" s="8"/>
      <c r="L77" s="8"/>
      <c r="M77" s="8"/>
      <c r="N77" s="8"/>
    </row>
    <row r="78" spans="1:14" ht="25.5" customHeight="1">
      <c r="A78" s="300"/>
      <c r="B78" s="828" t="s">
        <v>440</v>
      </c>
      <c r="C78" s="91" t="s">
        <v>735</v>
      </c>
      <c r="D78" s="130">
        <v>8.84</v>
      </c>
      <c r="E78" s="40">
        <v>20.03</v>
      </c>
      <c r="F78" s="958" t="s">
        <v>108</v>
      </c>
      <c r="G78" s="958" t="s">
        <v>95</v>
      </c>
      <c r="H78" s="32"/>
      <c r="I78" s="32"/>
      <c r="J78" s="32"/>
      <c r="K78" s="32"/>
      <c r="L78" s="32"/>
      <c r="M78" s="32"/>
      <c r="N78" s="32"/>
    </row>
    <row r="79" spans="1:14">
      <c r="A79" s="300"/>
      <c r="B79" s="956"/>
      <c r="C79" s="91" t="s">
        <v>69</v>
      </c>
      <c r="D79" s="130"/>
      <c r="E79" s="40"/>
      <c r="F79" s="959"/>
      <c r="G79" s="959"/>
      <c r="H79" s="32"/>
      <c r="I79" s="32"/>
      <c r="J79" s="32"/>
      <c r="K79" s="32"/>
      <c r="L79" s="32"/>
      <c r="M79" s="32"/>
      <c r="N79" s="32"/>
    </row>
    <row r="80" spans="1:14" ht="26.4">
      <c r="A80" s="300"/>
      <c r="B80" s="956"/>
      <c r="C80" s="174" t="s">
        <v>736</v>
      </c>
      <c r="D80" s="130">
        <v>5.74</v>
      </c>
      <c r="E80" s="40">
        <v>5.1100000000000003</v>
      </c>
      <c r="F80" s="959"/>
      <c r="G80" s="959"/>
      <c r="H80" s="32"/>
      <c r="I80" s="32"/>
      <c r="J80" s="32"/>
      <c r="K80" s="32"/>
      <c r="L80" s="32"/>
      <c r="M80" s="32"/>
      <c r="N80" s="32"/>
    </row>
    <row r="81" spans="1:14" ht="26.4">
      <c r="A81" s="300"/>
      <c r="B81" s="956"/>
      <c r="C81" s="174" t="s">
        <v>102</v>
      </c>
      <c r="D81" s="130">
        <v>1.1299999999999999</v>
      </c>
      <c r="E81" s="40">
        <v>0.86</v>
      </c>
      <c r="F81" s="959"/>
      <c r="G81" s="959"/>
      <c r="H81" s="32"/>
      <c r="I81" s="32"/>
      <c r="J81" s="32"/>
      <c r="K81" s="32"/>
      <c r="L81" s="32"/>
      <c r="M81" s="32"/>
      <c r="N81" s="32"/>
    </row>
    <row r="82" spans="1:14" ht="26.4">
      <c r="A82" s="300"/>
      <c r="B82" s="956"/>
      <c r="C82" s="174" t="s">
        <v>286</v>
      </c>
      <c r="D82" s="130">
        <v>21.94</v>
      </c>
      <c r="E82" s="40">
        <v>12.27</v>
      </c>
      <c r="F82" s="959"/>
      <c r="G82" s="959"/>
      <c r="H82" s="336"/>
      <c r="I82" s="32"/>
      <c r="J82" s="32"/>
      <c r="K82" s="32"/>
      <c r="L82" s="32"/>
      <c r="M82" s="32"/>
      <c r="N82" s="32"/>
    </row>
    <row r="83" spans="1:14" ht="26.4">
      <c r="A83" s="300"/>
      <c r="B83" s="956"/>
      <c r="C83" s="174" t="s">
        <v>288</v>
      </c>
      <c r="D83" s="130">
        <v>3.47</v>
      </c>
      <c r="E83" s="40">
        <v>0.78</v>
      </c>
      <c r="F83" s="959"/>
      <c r="G83" s="959"/>
      <c r="H83" s="336"/>
      <c r="I83" s="32"/>
      <c r="J83" s="32"/>
      <c r="K83" s="32"/>
      <c r="L83" s="32"/>
      <c r="M83" s="32"/>
      <c r="N83" s="32"/>
    </row>
    <row r="84" spans="1:14">
      <c r="A84" s="300"/>
      <c r="B84" s="957"/>
      <c r="C84" s="91" t="s">
        <v>70</v>
      </c>
      <c r="D84" s="130">
        <v>8.07</v>
      </c>
      <c r="E84" s="339">
        <f>+AVERAGE(E80:E83)</f>
        <v>4.7550000000000008</v>
      </c>
      <c r="F84" s="959"/>
      <c r="G84" s="959"/>
      <c r="H84" s="32"/>
      <c r="I84" s="32"/>
      <c r="J84" s="32"/>
      <c r="K84" s="32"/>
      <c r="L84" s="32"/>
      <c r="M84" s="32"/>
      <c r="N84" s="32"/>
    </row>
    <row r="85" spans="1:14">
      <c r="A85" s="300"/>
      <c r="B85" s="828" t="s">
        <v>71</v>
      </c>
      <c r="C85" s="91" t="s">
        <v>735</v>
      </c>
      <c r="D85" s="130">
        <v>14.14</v>
      </c>
      <c r="E85" s="249">
        <f>279.25/20.03</f>
        <v>13.941587618572141</v>
      </c>
      <c r="F85" s="959"/>
      <c r="G85" s="959"/>
      <c r="H85" s="32"/>
      <c r="I85" s="32"/>
      <c r="J85" s="32"/>
      <c r="K85" s="32"/>
      <c r="L85" s="32"/>
      <c r="M85" s="32"/>
      <c r="N85" s="32"/>
    </row>
    <row r="86" spans="1:14">
      <c r="A86" s="300"/>
      <c r="B86" s="956"/>
      <c r="C86" s="91" t="s">
        <v>69</v>
      </c>
      <c r="D86" s="130"/>
      <c r="E86" s="40"/>
      <c r="F86" s="959"/>
      <c r="G86" s="959"/>
      <c r="H86" s="32"/>
      <c r="I86" s="32"/>
      <c r="J86" s="32"/>
      <c r="K86" s="32"/>
      <c r="L86" s="32"/>
      <c r="M86" s="32"/>
      <c r="N86" s="32"/>
    </row>
    <row r="87" spans="1:14" ht="26.4">
      <c r="A87" s="300"/>
      <c r="B87" s="956"/>
      <c r="C87" s="174" t="s">
        <v>736</v>
      </c>
      <c r="D87" s="130">
        <v>16.64</v>
      </c>
      <c r="E87" s="249">
        <f>51/5.11</f>
        <v>9.9804305283757326</v>
      </c>
      <c r="F87" s="959"/>
      <c r="G87" s="959"/>
      <c r="H87" s="32"/>
      <c r="I87" s="32"/>
      <c r="J87" s="32"/>
      <c r="K87" s="32"/>
      <c r="L87" s="32"/>
      <c r="M87" s="32"/>
      <c r="N87" s="32"/>
    </row>
    <row r="88" spans="1:14" ht="26.4">
      <c r="A88" s="300"/>
      <c r="B88" s="956"/>
      <c r="C88" s="174" t="s">
        <v>102</v>
      </c>
      <c r="D88" s="130">
        <v>14.07</v>
      </c>
      <c r="E88" s="249">
        <f>20.05/0.86</f>
        <v>23.313953488372093</v>
      </c>
      <c r="F88" s="959"/>
      <c r="G88" s="959"/>
      <c r="H88" s="32"/>
      <c r="J88" s="32"/>
      <c r="K88" s="32"/>
      <c r="L88" s="32"/>
      <c r="M88" s="32"/>
      <c r="N88" s="32"/>
    </row>
    <row r="89" spans="1:14" ht="26.4">
      <c r="A89" s="300"/>
      <c r="B89" s="956"/>
      <c r="C89" s="174" t="s">
        <v>286</v>
      </c>
      <c r="D89" s="130">
        <v>18.12</v>
      </c>
      <c r="E89" s="249">
        <f>46/12.27</f>
        <v>3.7489812550937245</v>
      </c>
      <c r="F89" s="959"/>
      <c r="G89" s="959"/>
      <c r="H89" s="32"/>
      <c r="I89" s="32"/>
      <c r="J89" s="32"/>
      <c r="K89" s="32"/>
      <c r="L89" s="32"/>
      <c r="M89" s="32"/>
      <c r="N89" s="32"/>
    </row>
    <row r="90" spans="1:14" ht="26.4">
      <c r="A90" s="300"/>
      <c r="B90" s="956"/>
      <c r="C90" s="174" t="s">
        <v>288</v>
      </c>
      <c r="D90" s="130">
        <v>78.7</v>
      </c>
      <c r="E90" s="249">
        <f>93.9/0.78</f>
        <v>120.38461538461539</v>
      </c>
      <c r="F90" s="959"/>
      <c r="G90" s="959"/>
      <c r="H90" s="32"/>
      <c r="I90" s="32"/>
      <c r="J90" s="32"/>
      <c r="K90" s="32"/>
      <c r="L90" s="32"/>
      <c r="M90" s="32"/>
      <c r="N90" s="32"/>
    </row>
    <row r="91" spans="1:14">
      <c r="A91" s="300"/>
      <c r="B91" s="957"/>
      <c r="C91" s="91" t="s">
        <v>70</v>
      </c>
      <c r="D91" s="130">
        <v>31.88</v>
      </c>
      <c r="E91" s="339">
        <f>+AVERAGE(E87:E90)</f>
        <v>39.356995164114238</v>
      </c>
      <c r="F91" s="959"/>
      <c r="G91" s="959"/>
      <c r="H91" s="32"/>
      <c r="I91" s="32"/>
      <c r="J91" s="32"/>
      <c r="K91" s="32"/>
      <c r="L91" s="32"/>
      <c r="M91" s="32"/>
      <c r="N91" s="32"/>
    </row>
    <row r="92" spans="1:14">
      <c r="A92" s="300"/>
      <c r="B92" s="828" t="s">
        <v>72</v>
      </c>
      <c r="C92" s="91" t="s">
        <v>735</v>
      </c>
      <c r="D92" s="130">
        <v>24.41</v>
      </c>
      <c r="E92" s="340">
        <f>2261.23/(1448.31+9756.05)</f>
        <v>0.20181697125047751</v>
      </c>
      <c r="F92" s="959"/>
      <c r="G92" s="959"/>
      <c r="H92" s="32"/>
      <c r="I92" s="32"/>
      <c r="J92" s="32"/>
      <c r="K92" s="32"/>
      <c r="L92" s="32"/>
      <c r="M92" s="32"/>
      <c r="N92" s="32"/>
    </row>
    <row r="93" spans="1:14">
      <c r="A93" s="300"/>
      <c r="B93" s="956"/>
      <c r="C93" s="91" t="s">
        <v>69</v>
      </c>
      <c r="D93" s="130"/>
      <c r="E93" s="40"/>
      <c r="F93" s="959"/>
      <c r="G93" s="959"/>
      <c r="H93" s="32"/>
      <c r="I93" s="32"/>
      <c r="J93" s="32"/>
      <c r="K93" s="32"/>
      <c r="L93" s="32"/>
      <c r="M93" s="32"/>
      <c r="N93" s="32"/>
    </row>
    <row r="94" spans="1:14" ht="26.4">
      <c r="A94" s="300"/>
      <c r="B94" s="956"/>
      <c r="C94" s="174" t="s">
        <v>736</v>
      </c>
      <c r="D94" s="130">
        <v>18.45</v>
      </c>
      <c r="E94" s="340">
        <f>208.45/1477.82</f>
        <v>0.14105236090998904</v>
      </c>
      <c r="F94" s="959"/>
      <c r="G94" s="959"/>
      <c r="H94" s="32"/>
      <c r="I94" s="32"/>
      <c r="J94" s="32"/>
      <c r="K94" s="32"/>
      <c r="L94" s="32"/>
      <c r="M94" s="32"/>
      <c r="N94" s="32"/>
    </row>
    <row r="95" spans="1:14" ht="26.4">
      <c r="A95" s="300"/>
      <c r="B95" s="956"/>
      <c r="C95" s="174" t="s">
        <v>102</v>
      </c>
      <c r="D95" s="130">
        <v>4.16</v>
      </c>
      <c r="E95" s="340">
        <f>553.81/111932.22</f>
        <v>4.9477264008522294E-3</v>
      </c>
      <c r="F95" s="959"/>
      <c r="G95" s="959"/>
      <c r="H95" s="32"/>
      <c r="I95" s="32"/>
      <c r="J95" s="32"/>
      <c r="K95" s="32"/>
      <c r="L95" s="32"/>
      <c r="M95" s="32"/>
      <c r="N95" s="32"/>
    </row>
    <row r="96" spans="1:14" ht="26.4">
      <c r="A96" s="300"/>
      <c r="B96" s="956"/>
      <c r="C96" s="174" t="s">
        <v>286</v>
      </c>
      <c r="D96" s="130">
        <v>23.78</v>
      </c>
      <c r="E96" s="340">
        <f>1296.39/11083.61</f>
        <v>0.11696459907918089</v>
      </c>
      <c r="F96" s="959"/>
      <c r="G96" s="959"/>
      <c r="H96" s="32"/>
      <c r="I96" s="32"/>
      <c r="J96" s="32"/>
      <c r="K96" s="32"/>
      <c r="L96" s="32"/>
      <c r="M96" s="32"/>
      <c r="N96" s="32"/>
    </row>
    <row r="97" spans="1:14" ht="26.4">
      <c r="A97" s="300"/>
      <c r="B97" s="956"/>
      <c r="C97" s="174" t="s">
        <v>288</v>
      </c>
      <c r="D97" s="130">
        <v>6.75</v>
      </c>
      <c r="E97" s="340">
        <f>106.55/(1612.7+5993.62)</f>
        <v>1.4008088011022412E-2</v>
      </c>
      <c r="F97" s="959"/>
      <c r="G97" s="959"/>
      <c r="H97" s="32"/>
      <c r="I97" s="32"/>
      <c r="J97" s="32"/>
      <c r="K97" s="32"/>
      <c r="L97" s="32"/>
      <c r="M97" s="32"/>
      <c r="N97" s="32"/>
    </row>
    <row r="98" spans="1:14">
      <c r="A98" s="300"/>
      <c r="B98" s="957"/>
      <c r="C98" s="91" t="s">
        <v>70</v>
      </c>
      <c r="D98" s="130">
        <v>13.29</v>
      </c>
      <c r="E98" s="340">
        <f>+SUM(E94:E97)/4</f>
        <v>6.9243193600261141E-2</v>
      </c>
      <c r="F98" s="959"/>
      <c r="G98" s="959"/>
      <c r="H98" s="32"/>
      <c r="I98" s="32"/>
      <c r="J98" s="32"/>
      <c r="K98" s="32"/>
      <c r="L98" s="32"/>
      <c r="M98" s="32"/>
      <c r="N98" s="32"/>
    </row>
    <row r="99" spans="1:14">
      <c r="A99" s="300"/>
      <c r="B99" s="972" t="s">
        <v>73</v>
      </c>
      <c r="C99" s="91" t="s">
        <v>735</v>
      </c>
      <c r="D99" s="130">
        <v>36.22</v>
      </c>
      <c r="E99" s="249">
        <f>+(1448.31+9756.05)/144.831</f>
        <v>77.361614571466049</v>
      </c>
      <c r="F99" s="959"/>
      <c r="G99" s="959"/>
      <c r="H99" s="32"/>
      <c r="I99" s="32"/>
      <c r="J99" s="32"/>
      <c r="K99" s="32"/>
      <c r="L99" s="32"/>
      <c r="M99" s="32"/>
      <c r="N99" s="32"/>
    </row>
    <row r="100" spans="1:14">
      <c r="A100" s="300"/>
      <c r="B100" s="973"/>
      <c r="C100" s="91" t="s">
        <v>69</v>
      </c>
      <c r="D100" s="130"/>
      <c r="E100" s="40"/>
      <c r="F100" s="959"/>
      <c r="G100" s="959"/>
      <c r="H100" s="32"/>
      <c r="I100" s="32"/>
      <c r="J100" s="32"/>
      <c r="K100" s="32"/>
      <c r="L100" s="32"/>
      <c r="M100" s="32"/>
      <c r="N100" s="32"/>
    </row>
    <row r="101" spans="1:14" ht="26.4">
      <c r="A101" s="300"/>
      <c r="B101" s="973"/>
      <c r="C101" s="174" t="s">
        <v>736</v>
      </c>
      <c r="D101" s="130">
        <v>31.14</v>
      </c>
      <c r="E101" s="249">
        <f>1477.82/40.8</f>
        <v>36.221078431372547</v>
      </c>
      <c r="F101" s="959"/>
      <c r="G101" s="959"/>
      <c r="H101" s="32"/>
      <c r="I101" s="32"/>
      <c r="J101" s="32"/>
      <c r="K101" s="32"/>
      <c r="L101" s="32"/>
      <c r="M101" s="32"/>
      <c r="N101" s="32"/>
    </row>
    <row r="102" spans="1:14" ht="26.4">
      <c r="A102" s="300"/>
      <c r="B102" s="973"/>
      <c r="C102" s="174" t="s">
        <v>102</v>
      </c>
      <c r="D102" s="130">
        <v>17.82</v>
      </c>
      <c r="E102" s="249">
        <f>11932.22/645.86</f>
        <v>18.474932647942278</v>
      </c>
      <c r="F102" s="959"/>
      <c r="G102" s="959"/>
      <c r="H102" s="32"/>
      <c r="I102" s="32"/>
      <c r="J102" s="32"/>
      <c r="K102" s="32"/>
      <c r="L102" s="32"/>
      <c r="M102" s="32"/>
      <c r="N102" s="32"/>
    </row>
    <row r="103" spans="1:14" ht="26.4">
      <c r="A103" s="300"/>
      <c r="B103" s="973"/>
      <c r="C103" s="174" t="s">
        <v>286</v>
      </c>
      <c r="D103" s="130">
        <v>92.34</v>
      </c>
      <c r="E103" s="249">
        <f>11083.61/105.73</f>
        <v>104.8293767142722</v>
      </c>
      <c r="F103" s="959"/>
      <c r="G103" s="959"/>
      <c r="H103" s="32"/>
      <c r="I103" s="32"/>
      <c r="J103" s="32"/>
      <c r="K103" s="32"/>
      <c r="L103" s="32"/>
      <c r="M103" s="32"/>
      <c r="N103" s="32"/>
    </row>
    <row r="104" spans="1:14" ht="26.4">
      <c r="A104" s="300"/>
      <c r="B104" s="973"/>
      <c r="C104" s="174" t="s">
        <v>288</v>
      </c>
      <c r="D104" s="130">
        <v>48.14</v>
      </c>
      <c r="E104" s="249">
        <f>7616.74/161.27</f>
        <v>47.229738947107329</v>
      </c>
      <c r="F104" s="959"/>
      <c r="G104" s="959"/>
      <c r="H104" s="32"/>
      <c r="I104" s="32"/>
      <c r="J104" s="32"/>
      <c r="K104" s="32"/>
      <c r="L104" s="32"/>
      <c r="M104" s="32"/>
      <c r="N104" s="32"/>
    </row>
    <row r="105" spans="1:14" ht="15" customHeight="1">
      <c r="A105" s="300"/>
      <c r="B105" s="973"/>
      <c r="C105" s="2" t="s">
        <v>70</v>
      </c>
      <c r="D105" s="130">
        <v>47.36</v>
      </c>
      <c r="E105" s="249">
        <f>+SUM(E101:E104)/4</f>
        <v>51.688781685173588</v>
      </c>
      <c r="F105" s="974"/>
      <c r="G105" s="974"/>
      <c r="H105" s="32"/>
      <c r="I105" s="32"/>
      <c r="J105" s="32"/>
      <c r="K105" s="32"/>
      <c r="L105" s="32"/>
      <c r="M105" s="32"/>
      <c r="N105" s="32"/>
    </row>
    <row r="106" spans="1:14" ht="15.75" customHeight="1">
      <c r="A106" s="5"/>
      <c r="B106" s="1028" t="s">
        <v>737</v>
      </c>
      <c r="C106" s="1028"/>
      <c r="D106" s="1028"/>
      <c r="E106" s="1028"/>
      <c r="F106" s="1028"/>
      <c r="G106" s="1028"/>
      <c r="H106" s="32"/>
      <c r="I106" s="32"/>
      <c r="J106" s="5"/>
      <c r="K106" s="5"/>
      <c r="L106" s="5"/>
      <c r="M106" s="5"/>
      <c r="N106" s="5"/>
    </row>
    <row r="107" spans="1:14">
      <c r="A107" s="293"/>
      <c r="B107" s="1029"/>
      <c r="C107" s="1029"/>
      <c r="D107" s="1029"/>
      <c r="E107" s="1029"/>
      <c r="F107" s="1029"/>
      <c r="G107" s="1029"/>
      <c r="H107" s="5"/>
      <c r="I107" s="5"/>
      <c r="J107" s="5"/>
      <c r="K107" s="5"/>
      <c r="L107" s="5"/>
      <c r="M107" s="5"/>
      <c r="N107" s="5"/>
    </row>
    <row r="108" spans="1:14">
      <c r="A108" s="300">
        <v>14</v>
      </c>
      <c r="B108" s="36" t="s">
        <v>74</v>
      </c>
      <c r="C108" s="807" t="s">
        <v>40</v>
      </c>
      <c r="D108" s="807"/>
      <c r="E108" s="807"/>
      <c r="F108" s="807"/>
      <c r="G108" s="807"/>
      <c r="H108" s="5"/>
      <c r="I108" s="5"/>
      <c r="J108" s="5"/>
      <c r="K108" s="5"/>
      <c r="L108" s="5"/>
      <c r="M108" s="5"/>
      <c r="N108" s="5"/>
    </row>
    <row r="109" spans="1:14">
      <c r="A109" s="5"/>
      <c r="B109" s="5"/>
      <c r="C109" s="295"/>
      <c r="D109" s="92"/>
      <c r="E109" s="284"/>
      <c r="F109" s="284"/>
      <c r="G109" s="284"/>
      <c r="H109" s="5"/>
      <c r="I109" s="5"/>
      <c r="J109" s="5"/>
      <c r="K109" s="5"/>
      <c r="L109" s="5"/>
      <c r="M109" s="5"/>
      <c r="N109" s="5"/>
    </row>
    <row r="110" spans="1:14">
      <c r="A110" s="5"/>
      <c r="B110" s="5"/>
      <c r="C110" s="5"/>
      <c r="D110" s="92"/>
      <c r="H110" s="5"/>
      <c r="I110" s="5"/>
      <c r="J110" s="5"/>
      <c r="K110" s="5"/>
      <c r="L110" s="5"/>
      <c r="M110" s="5"/>
      <c r="N110" s="5"/>
    </row>
    <row r="111" spans="1:14" ht="15" customHeight="1">
      <c r="A111" s="5"/>
      <c r="B111" s="5"/>
      <c r="C111" s="5"/>
      <c r="D111" s="69"/>
      <c r="H111" s="284"/>
      <c r="I111" s="5"/>
      <c r="J111" s="5"/>
      <c r="K111" s="5"/>
      <c r="L111" s="5"/>
      <c r="M111" s="5"/>
      <c r="N111" s="5"/>
    </row>
    <row r="112" spans="1:14" ht="15" customHeight="1">
      <c r="B112" s="843" t="s">
        <v>738</v>
      </c>
      <c r="C112" s="843"/>
      <c r="D112" s="843"/>
      <c r="E112" s="843"/>
      <c r="F112" s="843"/>
      <c r="G112" s="843"/>
    </row>
    <row r="113" spans="3:4">
      <c r="C113" s="109"/>
      <c r="D113" s="109"/>
    </row>
    <row r="114" spans="3:4">
      <c r="C114" s="117"/>
    </row>
    <row r="115" spans="3:4">
      <c r="C115" s="109"/>
      <c r="D115" s="109"/>
    </row>
    <row r="116" spans="3:4">
      <c r="C116" s="109"/>
    </row>
  </sheetData>
  <mergeCells count="66">
    <mergeCell ref="B106:G106"/>
    <mergeCell ref="B107:G107"/>
    <mergeCell ref="C108:G108"/>
    <mergeCell ref="B112:G112"/>
    <mergeCell ref="B72:N72"/>
    <mergeCell ref="B73:N73"/>
    <mergeCell ref="B75:G75"/>
    <mergeCell ref="B78:B84"/>
    <mergeCell ref="F78:F105"/>
    <mergeCell ref="G78:G105"/>
    <mergeCell ref="B85:B91"/>
    <mergeCell ref="B92:B98"/>
    <mergeCell ref="B99:B105"/>
    <mergeCell ref="B71:N71"/>
    <mergeCell ref="B63:B64"/>
    <mergeCell ref="C63:C64"/>
    <mergeCell ref="D63:D64"/>
    <mergeCell ref="E63:E64"/>
    <mergeCell ref="F63:H63"/>
    <mergeCell ref="I63:K63"/>
    <mergeCell ref="L63:N63"/>
    <mergeCell ref="C67:N67"/>
    <mergeCell ref="B68:N68"/>
    <mergeCell ref="B69:N69"/>
    <mergeCell ref="B70:N70"/>
    <mergeCell ref="C61:E61"/>
    <mergeCell ref="B42:E42"/>
    <mergeCell ref="B44:E44"/>
    <mergeCell ref="B47:E47"/>
    <mergeCell ref="B49:E49"/>
    <mergeCell ref="B50:B51"/>
    <mergeCell ref="C50:E51"/>
    <mergeCell ref="C52:E52"/>
    <mergeCell ref="C53:E53"/>
    <mergeCell ref="B54:E54"/>
    <mergeCell ref="B55:E55"/>
    <mergeCell ref="C57:E57"/>
    <mergeCell ref="C41:E41"/>
    <mergeCell ref="D27:D30"/>
    <mergeCell ref="E27:E30"/>
    <mergeCell ref="B31:E31"/>
    <mergeCell ref="B33:E33"/>
    <mergeCell ref="C34:E34"/>
    <mergeCell ref="C35:E35"/>
    <mergeCell ref="C36:E36"/>
    <mergeCell ref="B38:E38"/>
    <mergeCell ref="C39:E39"/>
    <mergeCell ref="C40:E40"/>
    <mergeCell ref="B25:E25"/>
    <mergeCell ref="C11:E11"/>
    <mergeCell ref="B12:E12"/>
    <mergeCell ref="C14:E14"/>
    <mergeCell ref="B15:E15"/>
    <mergeCell ref="B17:E17"/>
    <mergeCell ref="C18:E18"/>
    <mergeCell ref="C19:E19"/>
    <mergeCell ref="C20:E20"/>
    <mergeCell ref="C21:E21"/>
    <mergeCell ref="C22:E22"/>
    <mergeCell ref="B24:E24"/>
    <mergeCell ref="B9:E9"/>
    <mergeCell ref="A1:B1"/>
    <mergeCell ref="C3:E3"/>
    <mergeCell ref="C5:E5"/>
    <mergeCell ref="B6:E6"/>
    <mergeCell ref="C8:E8"/>
  </mergeCells>
  <pageMargins left="0.7" right="0.7" top="0.75" bottom="0.75" header="0.3" footer="0.3"/>
  <pageSetup paperSize="8" orientation="landscape" horizontalDpi="300" verticalDpi="300" r:id="rId1"/>
  <rowBreaks count="2" manualBreakCount="2">
    <brk id="36" max="16383" man="1"/>
    <brk id="58" max="13" man="1"/>
  </row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view="pageBreakPreview" topLeftCell="A18" zoomScale="90" zoomScaleNormal="100" zoomScaleSheetLayoutView="90" workbookViewId="0">
      <selection activeCell="F39" sqref="F39"/>
    </sheetView>
  </sheetViews>
  <sheetFormatPr defaultColWidth="9.109375" defaultRowHeight="13.8"/>
  <cols>
    <col min="1" max="1" width="6.44140625" style="613" bestFit="1" customWidth="1"/>
    <col min="2" max="2" width="49.5546875" style="613" customWidth="1"/>
    <col min="3" max="3" width="19.5546875" style="613" customWidth="1"/>
    <col min="4" max="4" width="18.109375" style="613" customWidth="1"/>
    <col min="5" max="5" width="18.6640625" style="613" customWidth="1"/>
    <col min="6" max="6" width="9.33203125" style="613" bestFit="1" customWidth="1"/>
    <col min="7" max="7" width="9.109375" style="613"/>
    <col min="8" max="10" width="11.44140625" style="613" bestFit="1" customWidth="1"/>
    <col min="11" max="11" width="10.33203125" style="613" bestFit="1" customWidth="1"/>
    <col min="12" max="12" width="7.109375" style="613" bestFit="1" customWidth="1"/>
    <col min="13" max="14" width="6.88671875" style="613" bestFit="1" customWidth="1"/>
    <col min="15" max="16384" width="9.109375" style="613"/>
  </cols>
  <sheetData>
    <row r="1" spans="1:14">
      <c r="A1" s="804" t="s">
        <v>0</v>
      </c>
      <c r="B1" s="804"/>
      <c r="C1" s="5"/>
      <c r="D1" s="360"/>
      <c r="E1" s="5"/>
      <c r="F1" s="5"/>
      <c r="G1" s="5"/>
      <c r="H1" s="5"/>
      <c r="I1" s="5"/>
      <c r="J1" s="5"/>
      <c r="K1" s="5"/>
      <c r="L1" s="5"/>
      <c r="M1" s="5"/>
      <c r="N1" s="5"/>
    </row>
    <row r="2" spans="1:14">
      <c r="A2" s="5"/>
      <c r="B2" s="5"/>
      <c r="C2" s="5"/>
      <c r="D2" s="361"/>
      <c r="E2" s="5"/>
      <c r="F2" s="5"/>
      <c r="G2" s="5"/>
      <c r="H2" s="5"/>
      <c r="I2" s="5"/>
      <c r="J2" s="5"/>
      <c r="K2" s="5"/>
      <c r="L2" s="5"/>
      <c r="M2" s="5"/>
      <c r="N2" s="5"/>
    </row>
    <row r="3" spans="1:14" ht="16.5" customHeight="1">
      <c r="A3" s="604" t="s">
        <v>1</v>
      </c>
      <c r="B3" s="2" t="s">
        <v>2</v>
      </c>
      <c r="C3" s="807" t="s">
        <v>653</v>
      </c>
      <c r="D3" s="807"/>
      <c r="E3" s="807"/>
      <c r="F3" s="5"/>
      <c r="G3" s="5"/>
      <c r="H3" s="5"/>
      <c r="I3" s="5"/>
      <c r="J3" s="5"/>
      <c r="K3" s="5"/>
      <c r="L3" s="5"/>
      <c r="M3" s="5"/>
      <c r="N3" s="5"/>
    </row>
    <row r="4" spans="1:14">
      <c r="A4" s="5"/>
      <c r="B4" s="5"/>
      <c r="C4" s="5"/>
      <c r="D4" s="362"/>
      <c r="E4" s="5"/>
      <c r="F4" s="5"/>
      <c r="G4" s="5"/>
      <c r="H4" s="5"/>
      <c r="I4" s="5"/>
      <c r="J4" s="5"/>
      <c r="K4" s="5"/>
      <c r="L4" s="5"/>
      <c r="M4" s="5"/>
      <c r="N4" s="5"/>
    </row>
    <row r="5" spans="1:14">
      <c r="A5" s="19">
        <v>1</v>
      </c>
      <c r="B5" s="2" t="s">
        <v>3</v>
      </c>
      <c r="C5" s="805" t="s">
        <v>121</v>
      </c>
      <c r="D5" s="805"/>
      <c r="E5" s="805"/>
      <c r="F5" s="5"/>
      <c r="G5" s="5"/>
      <c r="H5" s="5"/>
      <c r="I5" s="5"/>
      <c r="J5" s="5"/>
      <c r="K5" s="5"/>
      <c r="L5" s="5"/>
      <c r="M5" s="5"/>
      <c r="N5" s="5"/>
    </row>
    <row r="6" spans="1:14">
      <c r="A6" s="596"/>
      <c r="B6" s="810" t="s">
        <v>5</v>
      </c>
      <c r="C6" s="810"/>
      <c r="D6" s="810"/>
      <c r="E6" s="810"/>
      <c r="F6" s="5"/>
      <c r="G6" s="5"/>
      <c r="H6" s="5"/>
      <c r="I6" s="5"/>
      <c r="J6" s="5"/>
      <c r="K6" s="5"/>
      <c r="L6" s="5"/>
      <c r="M6" s="5"/>
      <c r="N6" s="5"/>
    </row>
    <row r="7" spans="1:14">
      <c r="A7" s="596"/>
      <c r="B7" s="6"/>
      <c r="C7" s="5"/>
      <c r="D7" s="362"/>
      <c r="E7" s="5"/>
      <c r="F7" s="5"/>
      <c r="G7" s="5"/>
      <c r="H7" s="5"/>
      <c r="I7" s="5"/>
      <c r="J7" s="5"/>
      <c r="K7" s="5"/>
      <c r="L7" s="5"/>
      <c r="M7" s="5"/>
      <c r="N7" s="5"/>
    </row>
    <row r="8" spans="1:14">
      <c r="A8" s="596">
        <v>2</v>
      </c>
      <c r="B8" s="2" t="s">
        <v>6</v>
      </c>
      <c r="C8" s="807" t="s">
        <v>654</v>
      </c>
      <c r="D8" s="807"/>
      <c r="E8" s="807"/>
      <c r="F8" s="5"/>
      <c r="G8" s="5"/>
      <c r="H8" s="5"/>
      <c r="I8" s="5"/>
      <c r="J8" s="5"/>
      <c r="K8" s="5"/>
      <c r="L8" s="5"/>
      <c r="M8" s="5"/>
      <c r="N8" s="5"/>
    </row>
    <row r="9" spans="1:14">
      <c r="A9" s="596"/>
      <c r="B9" s="810" t="s">
        <v>5</v>
      </c>
      <c r="C9" s="810"/>
      <c r="D9" s="810"/>
      <c r="E9" s="810"/>
      <c r="F9" s="5"/>
      <c r="G9" s="5"/>
      <c r="H9" s="5"/>
      <c r="I9" s="5"/>
      <c r="J9" s="5"/>
      <c r="K9" s="5"/>
      <c r="L9" s="5"/>
      <c r="M9" s="5"/>
      <c r="N9" s="5"/>
    </row>
    <row r="10" spans="1:14">
      <c r="A10" s="596"/>
      <c r="B10" s="6"/>
      <c r="C10" s="5"/>
      <c r="D10" s="362"/>
      <c r="E10" s="5"/>
      <c r="F10" s="5"/>
      <c r="G10" s="5"/>
      <c r="H10" s="5"/>
      <c r="I10" s="5"/>
      <c r="J10" s="5"/>
      <c r="K10" s="5"/>
      <c r="L10" s="5"/>
      <c r="M10" s="5"/>
      <c r="N10" s="5"/>
    </row>
    <row r="11" spans="1:14" ht="40.799999999999997" customHeight="1">
      <c r="A11" s="596">
        <v>3</v>
      </c>
      <c r="B11" s="2" t="s">
        <v>7</v>
      </c>
      <c r="C11" s="805" t="s">
        <v>332</v>
      </c>
      <c r="D11" s="805"/>
      <c r="E11" s="805"/>
      <c r="F11" s="5"/>
      <c r="G11" s="5"/>
      <c r="H11" s="5"/>
      <c r="I11" s="5"/>
      <c r="J11" s="5"/>
      <c r="K11" s="5"/>
      <c r="L11" s="5"/>
      <c r="M11" s="5"/>
      <c r="N11" s="5"/>
    </row>
    <row r="12" spans="1:14">
      <c r="A12" s="596"/>
      <c r="B12" s="810" t="s">
        <v>5</v>
      </c>
      <c r="C12" s="810"/>
      <c r="D12" s="810"/>
      <c r="E12" s="810"/>
      <c r="F12" s="5"/>
      <c r="G12" s="5"/>
      <c r="H12" s="5"/>
      <c r="I12" s="5"/>
      <c r="J12" s="5"/>
      <c r="K12" s="5"/>
      <c r="L12" s="5"/>
      <c r="M12" s="5"/>
      <c r="N12" s="5"/>
    </row>
    <row r="13" spans="1:14">
      <c r="A13" s="596"/>
      <c r="B13" s="6"/>
      <c r="C13" s="5"/>
      <c r="D13" s="362"/>
      <c r="E13" s="5"/>
      <c r="F13" s="5"/>
      <c r="G13" s="5"/>
      <c r="H13" s="5"/>
      <c r="I13" s="5"/>
      <c r="J13" s="5"/>
      <c r="K13" s="5"/>
      <c r="L13" s="5"/>
      <c r="M13" s="5"/>
      <c r="N13" s="5"/>
    </row>
    <row r="14" spans="1:14">
      <c r="A14" s="596">
        <v>4</v>
      </c>
      <c r="B14" s="2" t="s">
        <v>9</v>
      </c>
      <c r="C14" s="807" t="s">
        <v>716</v>
      </c>
      <c r="D14" s="807"/>
      <c r="E14" s="807"/>
      <c r="F14" s="5"/>
      <c r="G14" s="5"/>
      <c r="H14" s="5"/>
      <c r="I14" s="5"/>
      <c r="J14" s="5"/>
      <c r="K14" s="5"/>
      <c r="L14" s="5"/>
      <c r="M14" s="5"/>
      <c r="N14" s="5"/>
    </row>
    <row r="15" spans="1:14">
      <c r="A15" s="596"/>
      <c r="B15" s="810" t="s">
        <v>10</v>
      </c>
      <c r="C15" s="810"/>
      <c r="D15" s="810"/>
      <c r="E15" s="810"/>
      <c r="F15" s="5"/>
      <c r="G15" s="5"/>
      <c r="H15" s="5"/>
      <c r="I15" s="5"/>
      <c r="J15" s="5"/>
      <c r="K15" s="5"/>
      <c r="L15" s="5"/>
      <c r="M15" s="5"/>
      <c r="N15" s="5"/>
    </row>
    <row r="16" spans="1:14">
      <c r="A16" s="596"/>
      <c r="B16" s="5"/>
      <c r="C16" s="5"/>
      <c r="D16" s="362"/>
      <c r="E16" s="5"/>
      <c r="F16" s="5"/>
      <c r="G16" s="5"/>
      <c r="H16" s="5"/>
      <c r="I16" s="5"/>
      <c r="J16" s="5"/>
      <c r="K16" s="5"/>
      <c r="L16" s="5"/>
      <c r="M16" s="5"/>
      <c r="N16" s="5"/>
    </row>
    <row r="17" spans="1:14" ht="30.75" customHeight="1">
      <c r="A17" s="596">
        <v>5</v>
      </c>
      <c r="B17" s="767" t="s">
        <v>308</v>
      </c>
      <c r="C17" s="800"/>
      <c r="D17" s="800"/>
      <c r="E17" s="800"/>
      <c r="F17" s="6"/>
      <c r="G17" s="6"/>
      <c r="H17" s="6"/>
      <c r="I17" s="6"/>
      <c r="J17" s="8"/>
      <c r="K17" s="8"/>
      <c r="L17" s="8"/>
      <c r="M17" s="8"/>
      <c r="N17" s="8"/>
    </row>
    <row r="18" spans="1:14">
      <c r="A18" s="596"/>
      <c r="B18" s="591" t="s">
        <v>12</v>
      </c>
      <c r="C18" s="1025">
        <v>0.12609999999999999</v>
      </c>
      <c r="D18" s="924"/>
      <c r="E18" s="971"/>
      <c r="F18" s="603"/>
      <c r="G18" s="8"/>
      <c r="H18" s="8"/>
      <c r="I18" s="8"/>
      <c r="J18" s="8"/>
      <c r="K18" s="8"/>
      <c r="L18" s="8"/>
      <c r="M18" s="8"/>
      <c r="N18" s="8"/>
    </row>
    <row r="19" spans="1:14" ht="26.4" customHeight="1">
      <c r="A19" s="596"/>
      <c r="B19" s="591" t="s">
        <v>627</v>
      </c>
      <c r="C19" s="806">
        <v>3.4000000000000002E-2</v>
      </c>
      <c r="D19" s="762"/>
      <c r="E19" s="762"/>
      <c r="F19" s="603"/>
      <c r="G19" s="8" t="s">
        <v>119</v>
      </c>
      <c r="H19" s="301"/>
      <c r="I19" s="8"/>
      <c r="J19" s="8"/>
      <c r="K19" s="8"/>
      <c r="L19" s="8"/>
      <c r="M19" s="8"/>
      <c r="N19" s="8"/>
    </row>
    <row r="20" spans="1:14">
      <c r="A20" s="596"/>
      <c r="B20" s="591" t="s">
        <v>116</v>
      </c>
      <c r="C20" s="806">
        <v>3.4000000000000002E-2</v>
      </c>
      <c r="D20" s="762"/>
      <c r="E20" s="762"/>
      <c r="F20" s="603"/>
      <c r="G20" s="8"/>
      <c r="H20" s="118"/>
      <c r="I20" s="8"/>
      <c r="J20" s="8"/>
      <c r="K20" s="8"/>
      <c r="L20" s="8"/>
      <c r="M20" s="8"/>
      <c r="N20" s="8"/>
    </row>
    <row r="21" spans="1:14">
      <c r="A21" s="596"/>
      <c r="B21" s="590" t="s">
        <v>15</v>
      </c>
      <c r="C21" s="762" t="s">
        <v>107</v>
      </c>
      <c r="D21" s="762"/>
      <c r="E21" s="762"/>
      <c r="F21" s="603"/>
      <c r="G21" s="8"/>
      <c r="H21" s="8"/>
      <c r="I21" s="8"/>
      <c r="J21" s="8"/>
      <c r="K21" s="8"/>
      <c r="L21" s="8"/>
      <c r="M21" s="8"/>
      <c r="N21" s="8"/>
    </row>
    <row r="22" spans="1:14">
      <c r="A22" s="596"/>
      <c r="B22" s="590" t="s">
        <v>16</v>
      </c>
      <c r="C22" s="762" t="s">
        <v>89</v>
      </c>
      <c r="D22" s="762"/>
      <c r="E22" s="762"/>
      <c r="F22" s="603"/>
      <c r="G22" s="8"/>
      <c r="H22" s="8"/>
      <c r="I22" s="8"/>
      <c r="J22" s="8"/>
      <c r="K22" s="8"/>
      <c r="L22" s="8"/>
      <c r="M22" s="8"/>
      <c r="N22" s="8"/>
    </row>
    <row r="23" spans="1:14">
      <c r="A23" s="596"/>
      <c r="B23" s="5"/>
      <c r="C23" s="8"/>
      <c r="D23" s="363"/>
      <c r="E23" s="8"/>
      <c r="F23" s="603"/>
      <c r="G23" s="8"/>
      <c r="H23" s="8"/>
      <c r="I23" s="8"/>
      <c r="J23" s="8"/>
      <c r="K23" s="8"/>
      <c r="L23" s="8"/>
      <c r="M23" s="8"/>
      <c r="N23" s="8"/>
    </row>
    <row r="24" spans="1:14">
      <c r="A24" s="596">
        <v>6</v>
      </c>
      <c r="B24" s="767" t="s">
        <v>312</v>
      </c>
      <c r="C24" s="767"/>
      <c r="D24" s="767"/>
      <c r="E24" s="767"/>
      <c r="F24" s="6"/>
      <c r="G24" s="6"/>
      <c r="H24" s="8"/>
      <c r="I24" s="6"/>
      <c r="J24" s="6"/>
      <c r="K24" s="5"/>
      <c r="L24" s="5"/>
      <c r="M24" s="5"/>
      <c r="N24" s="5"/>
    </row>
    <row r="25" spans="1:14">
      <c r="A25" s="596"/>
      <c r="B25" s="812" t="s">
        <v>19</v>
      </c>
      <c r="C25" s="813"/>
      <c r="D25" s="813"/>
      <c r="E25" s="842"/>
      <c r="F25" s="603"/>
      <c r="G25" s="5"/>
      <c r="H25" s="5"/>
      <c r="I25" s="5"/>
      <c r="J25" s="5"/>
      <c r="K25" s="5"/>
      <c r="L25" s="5"/>
      <c r="M25" s="5"/>
      <c r="N25" s="5"/>
    </row>
    <row r="26" spans="1:14">
      <c r="A26" s="596"/>
      <c r="B26" s="590" t="s">
        <v>20</v>
      </c>
      <c r="C26" s="589" t="s">
        <v>97</v>
      </c>
      <c r="D26" s="364" t="s">
        <v>98</v>
      </c>
      <c r="E26" s="589" t="s">
        <v>22</v>
      </c>
      <c r="F26" s="603"/>
      <c r="G26" s="5"/>
      <c r="H26" s="5"/>
      <c r="I26" s="5"/>
      <c r="J26" s="5"/>
      <c r="K26" s="5"/>
      <c r="L26" s="5"/>
      <c r="M26" s="5"/>
      <c r="N26" s="5"/>
    </row>
    <row r="27" spans="1:14" ht="15" customHeight="1">
      <c r="A27" s="596"/>
      <c r="B27" s="592" t="s">
        <v>441</v>
      </c>
      <c r="C27" s="365">
        <v>41298.839999999997</v>
      </c>
      <c r="D27" s="1084" t="s">
        <v>99</v>
      </c>
      <c r="E27" s="967" t="s">
        <v>91</v>
      </c>
      <c r="F27" s="603"/>
      <c r="G27" s="5"/>
      <c r="H27" s="5"/>
      <c r="I27" s="5"/>
      <c r="J27" s="5"/>
      <c r="K27" s="5"/>
      <c r="L27" s="5"/>
      <c r="M27" s="5"/>
      <c r="N27" s="5"/>
    </row>
    <row r="28" spans="1:14">
      <c r="A28" s="596"/>
      <c r="B28" s="592" t="s">
        <v>24</v>
      </c>
      <c r="C28" s="365">
        <v>752.23</v>
      </c>
      <c r="D28" s="1085"/>
      <c r="E28" s="968"/>
      <c r="F28" s="603"/>
      <c r="G28" s="5"/>
      <c r="H28" s="5"/>
      <c r="I28" s="5"/>
      <c r="J28" s="5"/>
      <c r="K28" s="5"/>
      <c r="L28" s="5"/>
      <c r="M28" s="5"/>
      <c r="N28" s="5"/>
    </row>
    <row r="29" spans="1:14">
      <c r="A29" s="596"/>
      <c r="B29" s="592" t="s">
        <v>25</v>
      </c>
      <c r="C29" s="365">
        <v>1879.75</v>
      </c>
      <c r="D29" s="1085"/>
      <c r="E29" s="968"/>
      <c r="F29" s="603"/>
      <c r="G29" s="5"/>
      <c r="H29" s="5"/>
      <c r="I29" s="5"/>
      <c r="J29" s="5"/>
      <c r="K29" s="5"/>
      <c r="L29" s="5"/>
      <c r="M29" s="5"/>
      <c r="N29" s="5"/>
    </row>
    <row r="30" spans="1:14">
      <c r="A30" s="596"/>
      <c r="B30" s="592" t="s">
        <v>26</v>
      </c>
      <c r="C30" s="365">
        <v>5793.16</v>
      </c>
      <c r="D30" s="1086"/>
      <c r="E30" s="969"/>
      <c r="F30" s="603"/>
      <c r="G30" s="5"/>
      <c r="H30" s="5"/>
      <c r="I30" s="5"/>
      <c r="J30" s="5"/>
      <c r="K30" s="5"/>
      <c r="L30" s="5"/>
      <c r="M30" s="5"/>
      <c r="N30" s="5"/>
    </row>
    <row r="31" spans="1:14">
      <c r="A31" s="596"/>
      <c r="B31" s="768" t="s">
        <v>122</v>
      </c>
      <c r="C31" s="769"/>
      <c r="D31" s="769"/>
      <c r="E31" s="770"/>
      <c r="F31" s="603"/>
      <c r="G31" s="5"/>
      <c r="H31" s="5"/>
      <c r="I31" s="5"/>
      <c r="J31" s="5"/>
      <c r="K31" s="5"/>
      <c r="L31" s="5"/>
      <c r="M31" s="5"/>
      <c r="N31" s="5"/>
    </row>
    <row r="32" spans="1:14">
      <c r="A32" s="596"/>
      <c r="B32" s="8"/>
      <c r="C32" s="603"/>
      <c r="D32" s="366"/>
      <c r="E32" s="603"/>
      <c r="F32" s="603"/>
      <c r="G32" s="5"/>
      <c r="H32" s="5"/>
      <c r="I32" s="5"/>
      <c r="J32" s="5"/>
      <c r="K32" s="5"/>
      <c r="L32" s="5"/>
      <c r="M32" s="5"/>
      <c r="N32" s="5"/>
    </row>
    <row r="33" spans="1:14">
      <c r="A33" s="596">
        <v>7</v>
      </c>
      <c r="B33" s="767" t="s">
        <v>27</v>
      </c>
      <c r="C33" s="767"/>
      <c r="D33" s="767"/>
      <c r="E33" s="767"/>
      <c r="F33" s="6"/>
      <c r="G33" s="6"/>
      <c r="H33" s="6"/>
      <c r="I33" s="6"/>
      <c r="J33" s="6"/>
      <c r="K33" s="5"/>
      <c r="L33" s="5"/>
      <c r="M33" s="5"/>
      <c r="N33" s="5"/>
    </row>
    <row r="34" spans="1:14" ht="14.4" customHeight="1">
      <c r="A34" s="596"/>
      <c r="B34" s="590" t="s">
        <v>28</v>
      </c>
      <c r="C34" s="762" t="s">
        <v>29</v>
      </c>
      <c r="D34" s="762"/>
      <c r="E34" s="762"/>
      <c r="F34" s="8"/>
      <c r="G34" s="5"/>
      <c r="H34" s="5"/>
      <c r="I34" s="5"/>
      <c r="J34" s="5"/>
      <c r="K34" s="5"/>
      <c r="L34" s="5"/>
      <c r="M34" s="5"/>
      <c r="N34" s="5"/>
    </row>
    <row r="35" spans="1:14">
      <c r="A35" s="596"/>
      <c r="B35" s="590" t="s">
        <v>30</v>
      </c>
      <c r="C35" s="762" t="s">
        <v>107</v>
      </c>
      <c r="D35" s="762"/>
      <c r="E35" s="762"/>
      <c r="F35" s="8"/>
      <c r="G35" s="5"/>
      <c r="H35" s="5"/>
      <c r="I35" s="5"/>
      <c r="J35" s="5"/>
      <c r="K35" s="5"/>
      <c r="L35" s="5"/>
      <c r="M35" s="5"/>
      <c r="N35" s="5"/>
    </row>
    <row r="36" spans="1:14">
      <c r="A36" s="596"/>
      <c r="B36" s="590" t="s">
        <v>31</v>
      </c>
      <c r="C36" s="762" t="s">
        <v>89</v>
      </c>
      <c r="D36" s="762"/>
      <c r="E36" s="762"/>
      <c r="F36" s="8"/>
      <c r="G36" s="5"/>
      <c r="H36" s="5"/>
      <c r="I36" s="5"/>
      <c r="J36" s="5"/>
      <c r="K36" s="5"/>
      <c r="L36" s="5"/>
      <c r="M36" s="5"/>
      <c r="N36" s="5"/>
    </row>
    <row r="37" spans="1:14">
      <c r="A37" s="596"/>
      <c r="B37" s="5"/>
      <c r="C37" s="8"/>
      <c r="D37" s="363"/>
      <c r="E37" s="8"/>
      <c r="F37" s="8"/>
      <c r="G37" s="5"/>
      <c r="H37" s="5"/>
      <c r="I37" s="5"/>
      <c r="J37" s="5"/>
      <c r="K37" s="5"/>
      <c r="L37" s="5"/>
      <c r="M37" s="5"/>
      <c r="N37" s="5"/>
    </row>
    <row r="38" spans="1:14">
      <c r="A38" s="596"/>
      <c r="B38" s="603"/>
      <c r="C38" s="8"/>
      <c r="D38" s="363"/>
      <c r="E38" s="8"/>
      <c r="F38" s="8"/>
      <c r="G38" s="5"/>
      <c r="H38" s="5"/>
      <c r="I38" s="5"/>
      <c r="J38" s="5"/>
      <c r="K38" s="5"/>
      <c r="L38" s="5"/>
      <c r="M38" s="5"/>
      <c r="N38" s="5"/>
    </row>
    <row r="39" spans="1:14">
      <c r="A39" s="596">
        <v>8</v>
      </c>
      <c r="B39" s="767" t="s">
        <v>310</v>
      </c>
      <c r="C39" s="767"/>
      <c r="D39" s="767"/>
      <c r="E39" s="767"/>
      <c r="F39" s="6"/>
      <c r="G39" s="6"/>
      <c r="H39" s="6"/>
      <c r="I39" s="6"/>
      <c r="J39" s="6"/>
      <c r="K39" s="5"/>
      <c r="L39" s="5"/>
      <c r="M39" s="5"/>
      <c r="N39" s="5"/>
    </row>
    <row r="40" spans="1:14" ht="15" customHeight="1">
      <c r="A40" s="596"/>
      <c r="B40" s="590" t="s">
        <v>33</v>
      </c>
      <c r="C40" s="825" t="s">
        <v>123</v>
      </c>
      <c r="D40" s="826"/>
      <c r="E40" s="827"/>
      <c r="F40" s="8"/>
      <c r="G40" s="5"/>
      <c r="H40" s="5"/>
      <c r="I40" s="5"/>
      <c r="J40" s="5"/>
      <c r="K40" s="5"/>
      <c r="L40" s="5"/>
      <c r="M40" s="5"/>
      <c r="N40" s="5"/>
    </row>
    <row r="41" spans="1:14">
      <c r="A41" s="596"/>
      <c r="B41" s="590" t="s">
        <v>30</v>
      </c>
      <c r="C41" s="825" t="s">
        <v>107</v>
      </c>
      <c r="D41" s="826"/>
      <c r="E41" s="827"/>
      <c r="F41" s="8"/>
      <c r="G41" s="5"/>
      <c r="H41" s="5"/>
      <c r="I41" s="5"/>
      <c r="J41" s="5"/>
      <c r="K41" s="5"/>
      <c r="L41" s="5"/>
      <c r="M41" s="5"/>
      <c r="N41" s="5"/>
    </row>
    <row r="42" spans="1:14">
      <c r="A42" s="596"/>
      <c r="B42" s="590" t="s">
        <v>31</v>
      </c>
      <c r="C42" s="762" t="s">
        <v>89</v>
      </c>
      <c r="D42" s="762"/>
      <c r="E42" s="762"/>
      <c r="F42" s="8"/>
      <c r="G42" s="5"/>
      <c r="H42" s="5"/>
      <c r="I42" s="5"/>
      <c r="J42" s="5"/>
      <c r="K42" s="5"/>
      <c r="L42" s="5"/>
      <c r="M42" s="5"/>
      <c r="N42" s="5"/>
    </row>
    <row r="43" spans="1:14">
      <c r="A43" s="596"/>
      <c r="B43" s="768" t="s">
        <v>131</v>
      </c>
      <c r="C43" s="769"/>
      <c r="D43" s="769"/>
      <c r="E43" s="770"/>
      <c r="F43" s="8"/>
      <c r="G43" s="5"/>
      <c r="H43" s="5"/>
      <c r="I43" s="5"/>
      <c r="J43" s="5"/>
      <c r="K43" s="5"/>
      <c r="L43" s="5"/>
      <c r="M43" s="5"/>
      <c r="N43" s="5"/>
    </row>
    <row r="44" spans="1:14">
      <c r="A44" s="604"/>
      <c r="B44" s="5"/>
      <c r="C44" s="5"/>
      <c r="D44" s="367"/>
      <c r="E44" s="8"/>
      <c r="F44" s="5"/>
      <c r="G44" s="5"/>
      <c r="H44" s="5"/>
      <c r="I44" s="5"/>
      <c r="J44" s="5"/>
      <c r="K44" s="5"/>
      <c r="L44" s="5"/>
      <c r="M44" s="5"/>
      <c r="N44" s="5"/>
    </row>
    <row r="45" spans="1:14">
      <c r="A45" s="11">
        <v>9</v>
      </c>
      <c r="B45" s="766" t="s">
        <v>311</v>
      </c>
      <c r="C45" s="767"/>
      <c r="D45" s="767"/>
      <c r="E45" s="767"/>
      <c r="F45" s="12"/>
      <c r="G45" s="6"/>
      <c r="H45" s="6"/>
      <c r="I45" s="6"/>
      <c r="J45" s="5"/>
      <c r="K45" s="5"/>
      <c r="L45" s="5"/>
      <c r="M45" s="5"/>
      <c r="N45" s="5"/>
    </row>
    <row r="46" spans="1:14" ht="52.8">
      <c r="A46" s="11"/>
      <c r="B46" s="588" t="s">
        <v>36</v>
      </c>
      <c r="C46" s="600" t="s">
        <v>37</v>
      </c>
      <c r="D46" s="368" t="s">
        <v>86</v>
      </c>
      <c r="E46" s="600" t="s">
        <v>92</v>
      </c>
      <c r="F46" s="5"/>
      <c r="G46" s="5"/>
      <c r="H46" s="5"/>
      <c r="I46" s="5"/>
      <c r="J46" s="5"/>
      <c r="K46" s="5"/>
      <c r="L46" s="5"/>
      <c r="M46" s="5"/>
      <c r="N46" s="5"/>
    </row>
    <row r="47" spans="1:14" ht="105.6">
      <c r="A47" s="13"/>
      <c r="B47" s="597" t="s">
        <v>655</v>
      </c>
      <c r="C47" s="597" t="s">
        <v>656</v>
      </c>
      <c r="D47" s="597" t="s">
        <v>656</v>
      </c>
      <c r="E47" s="601" t="s">
        <v>76</v>
      </c>
      <c r="F47" s="5"/>
      <c r="G47" s="5"/>
      <c r="H47" s="5"/>
      <c r="I47" s="5"/>
      <c r="J47" s="5"/>
      <c r="K47" s="5"/>
      <c r="L47" s="5"/>
      <c r="M47" s="5"/>
      <c r="N47" s="5"/>
    </row>
    <row r="48" spans="1:14">
      <c r="A48" s="14"/>
      <c r="B48" s="839"/>
      <c r="C48" s="840"/>
      <c r="D48" s="840"/>
      <c r="E48" s="841"/>
      <c r="F48" s="603"/>
      <c r="G48" s="603"/>
      <c r="H48" s="603"/>
      <c r="I48" s="5"/>
      <c r="J48" s="5"/>
      <c r="K48" s="5"/>
      <c r="L48" s="5"/>
      <c r="M48" s="5"/>
      <c r="N48" s="5"/>
    </row>
    <row r="49" spans="1:14">
      <c r="A49" s="15"/>
      <c r="B49" s="37"/>
      <c r="C49" s="586"/>
      <c r="D49" s="367"/>
      <c r="E49" s="586"/>
      <c r="F49" s="603"/>
      <c r="G49" s="603"/>
      <c r="H49" s="603"/>
      <c r="I49" s="603"/>
      <c r="J49" s="5"/>
      <c r="K49" s="5"/>
      <c r="L49" s="5"/>
      <c r="M49" s="5"/>
      <c r="N49" s="5"/>
    </row>
    <row r="50" spans="1:14">
      <c r="A50" s="11">
        <v>10</v>
      </c>
      <c r="B50" s="766" t="s">
        <v>311</v>
      </c>
      <c r="C50" s="767"/>
      <c r="D50" s="767"/>
      <c r="E50" s="767"/>
      <c r="F50" s="603"/>
      <c r="G50" s="603"/>
      <c r="H50" s="603"/>
      <c r="I50" s="5"/>
      <c r="J50" s="5"/>
      <c r="K50" s="5"/>
      <c r="L50" s="5"/>
      <c r="M50" s="5"/>
      <c r="N50" s="5"/>
    </row>
    <row r="51" spans="1:14" ht="28.8" customHeight="1">
      <c r="A51" s="13"/>
      <c r="B51" s="867" t="s">
        <v>41</v>
      </c>
      <c r="C51" s="947" t="s">
        <v>656</v>
      </c>
      <c r="D51" s="948"/>
      <c r="E51" s="949"/>
      <c r="F51" s="5"/>
      <c r="G51" s="5"/>
      <c r="H51" s="5"/>
      <c r="I51" s="5"/>
      <c r="J51" s="5"/>
      <c r="K51" s="1"/>
      <c r="L51" s="5"/>
      <c r="M51" s="5"/>
      <c r="N51" s="5"/>
    </row>
    <row r="52" spans="1:14" ht="12" customHeight="1">
      <c r="A52" s="13"/>
      <c r="B52" s="868"/>
      <c r="C52" s="950"/>
      <c r="D52" s="951"/>
      <c r="E52" s="952"/>
      <c r="F52" s="5"/>
      <c r="G52" s="5"/>
      <c r="H52" s="5"/>
      <c r="I52" s="5"/>
      <c r="J52" s="5"/>
      <c r="K52" s="1"/>
      <c r="L52" s="5"/>
      <c r="M52" s="5"/>
      <c r="N52" s="5"/>
    </row>
    <row r="53" spans="1:14" ht="42.6" customHeight="1">
      <c r="A53" s="11"/>
      <c r="B53" s="16" t="s">
        <v>42</v>
      </c>
      <c r="C53" s="764" t="s">
        <v>656</v>
      </c>
      <c r="D53" s="764"/>
      <c r="E53" s="764"/>
      <c r="F53" s="5"/>
      <c r="G53" s="5"/>
      <c r="H53" s="5"/>
      <c r="I53" s="5"/>
      <c r="J53" s="5"/>
      <c r="K53" s="5"/>
      <c r="L53" s="5"/>
      <c r="M53" s="5"/>
      <c r="N53" s="5"/>
    </row>
    <row r="54" spans="1:14">
      <c r="A54" s="13"/>
      <c r="B54" s="16" t="s">
        <v>43</v>
      </c>
      <c r="C54" s="875" t="s">
        <v>44</v>
      </c>
      <c r="D54" s="876"/>
      <c r="E54" s="877"/>
      <c r="F54" s="5"/>
      <c r="G54" s="5"/>
      <c r="H54" s="5"/>
      <c r="I54" s="5"/>
      <c r="J54" s="5"/>
      <c r="K54" s="17"/>
      <c r="L54" s="5"/>
      <c r="M54" s="5"/>
      <c r="N54" s="5"/>
    </row>
    <row r="55" spans="1:14">
      <c r="A55" s="13"/>
      <c r="B55" s="839"/>
      <c r="C55" s="840"/>
      <c r="D55" s="840"/>
      <c r="E55" s="841"/>
      <c r="F55" s="5"/>
      <c r="G55" s="5"/>
      <c r="H55" s="5"/>
      <c r="I55" s="5"/>
      <c r="J55" s="5"/>
      <c r="K55" s="17"/>
      <c r="L55" s="5"/>
      <c r="M55" s="5"/>
      <c r="N55" s="5"/>
    </row>
    <row r="56" spans="1:14">
      <c r="A56" s="18" t="s">
        <v>45</v>
      </c>
      <c r="B56" s="1045"/>
      <c r="C56" s="1046"/>
      <c r="D56" s="1046"/>
      <c r="E56" s="1047"/>
      <c r="F56" s="38"/>
      <c r="G56" s="38"/>
      <c r="H56" s="138"/>
      <c r="I56" s="38"/>
      <c r="J56" s="38"/>
      <c r="K56" s="38"/>
      <c r="L56" s="38"/>
      <c r="M56" s="38"/>
      <c r="N56" s="38"/>
    </row>
    <row r="57" spans="1:14">
      <c r="A57" s="23"/>
      <c r="B57" s="24"/>
      <c r="C57" s="25"/>
      <c r="D57" s="369"/>
      <c r="E57" s="25"/>
      <c r="F57" s="25"/>
      <c r="G57" s="5"/>
      <c r="H57" s="111"/>
      <c r="I57" s="5"/>
      <c r="J57" s="5"/>
      <c r="K57" s="5"/>
      <c r="L57" s="5"/>
      <c r="M57" s="5"/>
      <c r="N57" s="5"/>
    </row>
    <row r="58" spans="1:14">
      <c r="A58" s="596">
        <v>11</v>
      </c>
      <c r="B58" s="2" t="s">
        <v>47</v>
      </c>
      <c r="C58" s="953" t="s">
        <v>134</v>
      </c>
      <c r="D58" s="953"/>
      <c r="E58" s="953"/>
      <c r="F58" s="6"/>
      <c r="G58" s="6"/>
      <c r="H58" s="26"/>
      <c r="I58" s="6"/>
      <c r="J58" s="6"/>
      <c r="K58" s="5"/>
      <c r="L58" s="5"/>
      <c r="M58" s="5"/>
      <c r="N58" s="5"/>
    </row>
    <row r="59" spans="1:14">
      <c r="A59" s="596"/>
      <c r="B59" s="603"/>
      <c r="C59" s="603"/>
      <c r="D59" s="366"/>
      <c r="E59" s="603"/>
      <c r="F59" s="603"/>
      <c r="G59" s="603"/>
      <c r="H59" s="27"/>
      <c r="I59" s="27"/>
      <c r="J59" s="603"/>
      <c r="K59" s="5"/>
      <c r="L59" s="5"/>
      <c r="M59" s="5"/>
      <c r="N59" s="5"/>
    </row>
    <row r="60" spans="1:14">
      <c r="A60" s="596">
        <v>12</v>
      </c>
      <c r="B60" s="6" t="s">
        <v>48</v>
      </c>
      <c r="C60" s="6"/>
      <c r="D60" s="370"/>
      <c r="E60" s="26"/>
      <c r="F60" s="26"/>
      <c r="G60" s="6"/>
      <c r="H60" s="6"/>
      <c r="I60" s="6"/>
      <c r="J60" s="6"/>
      <c r="K60" s="6"/>
      <c r="L60" s="6"/>
      <c r="M60" s="6"/>
      <c r="N60" s="6"/>
    </row>
    <row r="61" spans="1:14">
      <c r="A61" s="596"/>
      <c r="B61" s="6"/>
      <c r="C61" s="6"/>
      <c r="D61" s="370"/>
      <c r="E61" s="26"/>
      <c r="F61" s="26"/>
      <c r="G61" s="26"/>
      <c r="H61" s="6"/>
      <c r="I61" s="128"/>
      <c r="J61" s="6"/>
      <c r="K61" s="6"/>
      <c r="L61" s="6"/>
      <c r="M61" s="6"/>
      <c r="N61" s="6"/>
    </row>
    <row r="62" spans="1:14">
      <c r="A62" s="596"/>
      <c r="B62" s="590" t="s">
        <v>49</v>
      </c>
      <c r="C62" s="762" t="s">
        <v>658</v>
      </c>
      <c r="D62" s="762"/>
      <c r="E62" s="762"/>
      <c r="F62" s="27"/>
      <c r="G62" s="27"/>
      <c r="H62" s="55"/>
      <c r="I62" s="55"/>
      <c r="J62" s="603"/>
      <c r="K62" s="603"/>
      <c r="L62" s="603"/>
      <c r="M62" s="603"/>
      <c r="N62" s="603"/>
    </row>
    <row r="63" spans="1:14">
      <c r="A63" s="596"/>
      <c r="B63" s="603"/>
      <c r="C63" s="603"/>
      <c r="D63" s="371"/>
      <c r="E63" s="55"/>
      <c r="F63" s="603"/>
      <c r="G63" s="603"/>
      <c r="H63" s="55"/>
      <c r="I63" s="55"/>
      <c r="J63" s="603"/>
      <c r="K63" s="603"/>
      <c r="L63" s="603"/>
      <c r="M63" s="603"/>
      <c r="N63" s="603"/>
    </row>
    <row r="64" spans="1:14">
      <c r="A64" s="596"/>
      <c r="B64" s="767" t="s">
        <v>50</v>
      </c>
      <c r="C64" s="800" t="s">
        <v>659</v>
      </c>
      <c r="D64" s="1093" t="s">
        <v>660</v>
      </c>
      <c r="E64" s="802" t="s">
        <v>96</v>
      </c>
      <c r="F64" s="790" t="s">
        <v>117</v>
      </c>
      <c r="G64" s="791"/>
      <c r="H64" s="792"/>
      <c r="I64" s="771" t="s">
        <v>52</v>
      </c>
      <c r="J64" s="771"/>
      <c r="K64" s="771"/>
      <c r="L64" s="771" t="s">
        <v>53</v>
      </c>
      <c r="M64" s="771"/>
      <c r="N64" s="771"/>
    </row>
    <row r="65" spans="1:14" ht="52.8">
      <c r="A65" s="604"/>
      <c r="B65" s="767"/>
      <c r="C65" s="801"/>
      <c r="D65" s="1094"/>
      <c r="E65" s="803"/>
      <c r="F65" s="590" t="s">
        <v>54</v>
      </c>
      <c r="G65" s="590" t="s">
        <v>55</v>
      </c>
      <c r="H65" s="590" t="s">
        <v>56</v>
      </c>
      <c r="I65" s="590" t="s">
        <v>57</v>
      </c>
      <c r="J65" s="590" t="s">
        <v>55</v>
      </c>
      <c r="K65" s="590" t="s">
        <v>56</v>
      </c>
      <c r="L65" s="590" t="s">
        <v>57</v>
      </c>
      <c r="M65" s="590" t="s">
        <v>55</v>
      </c>
      <c r="N65" s="590" t="s">
        <v>56</v>
      </c>
    </row>
    <row r="66" spans="1:14">
      <c r="A66" s="604"/>
      <c r="B66" s="590" t="s">
        <v>58</v>
      </c>
      <c r="C66" s="130">
        <v>57.75</v>
      </c>
      <c r="D66" s="594">
        <v>106.34</v>
      </c>
      <c r="E66" s="594">
        <v>74.040000000000006</v>
      </c>
      <c r="F66" s="594">
        <v>67.09</v>
      </c>
      <c r="G66" s="594">
        <v>143.75</v>
      </c>
      <c r="H66" s="594">
        <v>55</v>
      </c>
      <c r="I66" s="28" t="s">
        <v>40</v>
      </c>
      <c r="J66" s="28" t="s">
        <v>40</v>
      </c>
      <c r="K66" s="28" t="s">
        <v>40</v>
      </c>
      <c r="L66" s="28" t="s">
        <v>40</v>
      </c>
      <c r="M66" s="28" t="s">
        <v>40</v>
      </c>
      <c r="N66" s="28" t="s">
        <v>40</v>
      </c>
    </row>
    <row r="67" spans="1:14">
      <c r="A67" s="604"/>
      <c r="B67" s="590" t="s">
        <v>93</v>
      </c>
      <c r="C67" s="130">
        <v>70865.100000000006</v>
      </c>
      <c r="D67" s="133">
        <v>71423.649999999994</v>
      </c>
      <c r="E67" s="594">
        <v>72101.69</v>
      </c>
      <c r="F67" s="28">
        <v>73651.350000000006</v>
      </c>
      <c r="G67" s="28">
        <v>23643.39</v>
      </c>
      <c r="H67" s="28">
        <v>18207.41</v>
      </c>
      <c r="I67" s="28" t="s">
        <v>40</v>
      </c>
      <c r="J67" s="28" t="s">
        <v>40</v>
      </c>
      <c r="K67" s="28" t="s">
        <v>40</v>
      </c>
      <c r="L67" s="28" t="s">
        <v>40</v>
      </c>
      <c r="M67" s="28" t="s">
        <v>40</v>
      </c>
      <c r="N67" s="28" t="s">
        <v>40</v>
      </c>
    </row>
    <row r="68" spans="1:14">
      <c r="A68" s="604"/>
      <c r="B68" s="590" t="s">
        <v>313</v>
      </c>
      <c r="C68" s="829" t="s">
        <v>76</v>
      </c>
      <c r="D68" s="829"/>
      <c r="E68" s="829"/>
      <c r="F68" s="829"/>
      <c r="G68" s="829"/>
      <c r="H68" s="829"/>
      <c r="I68" s="829"/>
      <c r="J68" s="829"/>
      <c r="K68" s="829"/>
      <c r="L68" s="829"/>
      <c r="M68" s="829"/>
      <c r="N68" s="829"/>
    </row>
    <row r="69" spans="1:14" s="5" customFormat="1" ht="13.2">
      <c r="A69" s="604"/>
      <c r="B69" s="831" t="s">
        <v>327</v>
      </c>
      <c r="C69" s="831"/>
      <c r="D69" s="831"/>
      <c r="E69" s="831"/>
      <c r="F69" s="831"/>
      <c r="G69" s="831"/>
      <c r="H69" s="831"/>
      <c r="I69" s="831"/>
      <c r="J69" s="831"/>
      <c r="K69" s="831"/>
      <c r="L69" s="831"/>
      <c r="M69" s="831"/>
      <c r="N69" s="831"/>
    </row>
    <row r="70" spans="1:14">
      <c r="A70" s="604"/>
      <c r="B70" s="832" t="s">
        <v>17</v>
      </c>
      <c r="C70" s="832"/>
      <c r="D70" s="832"/>
      <c r="E70" s="832"/>
      <c r="F70" s="832"/>
      <c r="G70" s="832"/>
      <c r="H70" s="832"/>
      <c r="I70" s="832"/>
      <c r="J70" s="832"/>
      <c r="K70" s="832"/>
      <c r="L70" s="832"/>
      <c r="M70" s="832"/>
      <c r="N70" s="832"/>
    </row>
    <row r="71" spans="1:14">
      <c r="A71" s="604"/>
      <c r="B71" s="810" t="s">
        <v>60</v>
      </c>
      <c r="C71" s="810"/>
      <c r="D71" s="810"/>
      <c r="E71" s="810"/>
      <c r="F71" s="810"/>
      <c r="G71" s="810"/>
      <c r="H71" s="810"/>
      <c r="I71" s="810"/>
      <c r="J71" s="810"/>
      <c r="K71" s="810"/>
      <c r="L71" s="810"/>
      <c r="M71" s="810"/>
      <c r="N71" s="810"/>
    </row>
    <row r="72" spans="1:14">
      <c r="A72" s="1"/>
      <c r="B72" s="853" t="s">
        <v>61</v>
      </c>
      <c r="C72" s="853"/>
      <c r="D72" s="853"/>
      <c r="E72" s="853"/>
      <c r="F72" s="853"/>
      <c r="G72" s="853"/>
      <c r="H72" s="853"/>
      <c r="I72" s="853"/>
      <c r="J72" s="853"/>
      <c r="K72" s="853"/>
      <c r="L72" s="853"/>
      <c r="M72" s="853"/>
      <c r="N72" s="853"/>
    </row>
    <row r="73" spans="1:14">
      <c r="A73" s="604"/>
      <c r="B73" s="831" t="s">
        <v>110</v>
      </c>
      <c r="C73" s="831"/>
      <c r="D73" s="831"/>
      <c r="E73" s="831"/>
      <c r="F73" s="831"/>
      <c r="G73" s="831"/>
      <c r="H73" s="831"/>
      <c r="I73" s="831"/>
      <c r="J73" s="831"/>
      <c r="K73" s="831"/>
      <c r="L73" s="831"/>
      <c r="M73" s="831"/>
      <c r="N73" s="831"/>
    </row>
    <row r="74" spans="1:14">
      <c r="A74" s="604"/>
      <c r="B74" s="831" t="s">
        <v>62</v>
      </c>
      <c r="C74" s="831"/>
      <c r="D74" s="831"/>
      <c r="E74" s="831"/>
      <c r="F74" s="831"/>
      <c r="G74" s="831"/>
      <c r="H74" s="831"/>
      <c r="I74" s="831"/>
      <c r="J74" s="831"/>
      <c r="K74" s="831"/>
      <c r="L74" s="831"/>
      <c r="M74" s="831"/>
      <c r="N74" s="831"/>
    </row>
    <row r="75" spans="1:14">
      <c r="A75" s="604"/>
      <c r="B75" s="30"/>
      <c r="C75" s="30"/>
      <c r="D75" s="372"/>
      <c r="E75" s="30"/>
      <c r="F75" s="30"/>
      <c r="G75" s="8"/>
      <c r="H75" s="8"/>
      <c r="I75" s="8"/>
      <c r="J75" s="8"/>
      <c r="K75" s="8"/>
      <c r="L75" s="8" t="s">
        <v>119</v>
      </c>
      <c r="M75" s="8"/>
      <c r="N75" s="8"/>
    </row>
    <row r="76" spans="1:14">
      <c r="A76" s="596">
        <v>13</v>
      </c>
      <c r="B76" s="796" t="s">
        <v>63</v>
      </c>
      <c r="C76" s="797"/>
      <c r="D76" s="797"/>
      <c r="E76" s="797"/>
      <c r="F76" s="797"/>
      <c r="G76" s="766"/>
      <c r="H76" s="6"/>
      <c r="I76" s="6"/>
      <c r="J76" s="6"/>
      <c r="K76" s="6"/>
      <c r="L76" s="6"/>
      <c r="M76" s="6"/>
      <c r="N76" s="6"/>
    </row>
    <row r="77" spans="1:14">
      <c r="A77" s="596"/>
      <c r="B77" s="5"/>
      <c r="C77" s="603"/>
      <c r="D77" s="366"/>
      <c r="E77" s="603"/>
      <c r="F77" s="603"/>
      <c r="G77" s="603"/>
      <c r="H77" s="603"/>
      <c r="I77" s="603"/>
      <c r="J77" s="603"/>
      <c r="K77" s="603"/>
      <c r="L77" s="603"/>
      <c r="M77" s="603"/>
      <c r="N77" s="603"/>
    </row>
    <row r="78" spans="1:14" ht="39.6">
      <c r="A78" s="604"/>
      <c r="B78" s="587" t="s">
        <v>64</v>
      </c>
      <c r="C78" s="589" t="s">
        <v>65</v>
      </c>
      <c r="D78" s="364" t="s">
        <v>342</v>
      </c>
      <c r="E78" s="589" t="s">
        <v>94</v>
      </c>
      <c r="F78" s="589" t="s">
        <v>67</v>
      </c>
      <c r="G78" s="589" t="s">
        <v>81</v>
      </c>
      <c r="H78" s="8"/>
      <c r="I78" s="8"/>
      <c r="J78" s="8"/>
      <c r="K78" s="8"/>
      <c r="L78" s="8"/>
      <c r="M78" s="8"/>
      <c r="N78" s="8"/>
    </row>
    <row r="79" spans="1:14" ht="25.5" customHeight="1">
      <c r="A79" s="604"/>
      <c r="B79" s="828" t="s">
        <v>440</v>
      </c>
      <c r="C79" s="91" t="s">
        <v>661</v>
      </c>
      <c r="D79" s="33">
        <v>5.54</v>
      </c>
      <c r="E79" s="31">
        <v>4</v>
      </c>
      <c r="F79" s="958" t="s">
        <v>108</v>
      </c>
      <c r="G79" s="958" t="s">
        <v>95</v>
      </c>
      <c r="H79" s="32"/>
      <c r="I79" s="32"/>
      <c r="J79" s="32"/>
      <c r="K79" s="32"/>
      <c r="L79" s="32"/>
      <c r="M79" s="32"/>
      <c r="N79" s="32"/>
    </row>
    <row r="80" spans="1:14">
      <c r="A80" s="604"/>
      <c r="B80" s="956"/>
      <c r="C80" s="91" t="s">
        <v>229</v>
      </c>
      <c r="D80" s="133"/>
      <c r="E80" s="31"/>
      <c r="F80" s="959"/>
      <c r="G80" s="959"/>
      <c r="H80" s="32"/>
      <c r="I80" s="32"/>
      <c r="J80" s="32"/>
      <c r="K80" s="32"/>
      <c r="L80" s="32"/>
      <c r="M80" s="32"/>
      <c r="N80" s="32"/>
    </row>
    <row r="81" spans="1:14" ht="26.4">
      <c r="A81" s="604"/>
      <c r="B81" s="956"/>
      <c r="C81" s="174" t="s">
        <v>662</v>
      </c>
      <c r="D81" s="133">
        <v>4.24</v>
      </c>
      <c r="E81" s="31" t="s">
        <v>899</v>
      </c>
      <c r="F81" s="959"/>
      <c r="G81" s="959"/>
      <c r="H81" s="32"/>
      <c r="I81" s="32"/>
      <c r="J81" s="32"/>
      <c r="K81" s="32"/>
      <c r="L81" s="32"/>
      <c r="M81" s="32"/>
      <c r="N81" s="32"/>
    </row>
    <row r="82" spans="1:14" ht="26.4">
      <c r="A82" s="604"/>
      <c r="B82" s="956"/>
      <c r="C82" s="174" t="s">
        <v>663</v>
      </c>
      <c r="D82" s="133">
        <v>1.05</v>
      </c>
      <c r="E82" s="31">
        <v>1.72</v>
      </c>
      <c r="F82" s="959"/>
      <c r="G82" s="959"/>
      <c r="H82" s="32"/>
      <c r="I82" s="32"/>
      <c r="J82" s="32"/>
      <c r="K82" s="32"/>
      <c r="L82" s="32"/>
      <c r="M82" s="32"/>
      <c r="N82" s="32"/>
    </row>
    <row r="83" spans="1:14">
      <c r="A83" s="604"/>
      <c r="B83" s="957"/>
      <c r="C83" s="91" t="s">
        <v>70</v>
      </c>
      <c r="D83" s="60">
        <f>(D81+D82)/2</f>
        <v>2.645</v>
      </c>
      <c r="E83" s="60">
        <f>+E82</f>
        <v>1.72</v>
      </c>
      <c r="F83" s="959"/>
      <c r="G83" s="959"/>
      <c r="H83" s="32"/>
      <c r="I83" s="32"/>
      <c r="J83" s="32"/>
      <c r="K83" s="32"/>
      <c r="L83" s="32"/>
      <c r="M83" s="32"/>
      <c r="N83" s="32"/>
    </row>
    <row r="84" spans="1:14" ht="39.6">
      <c r="A84" s="604"/>
      <c r="B84" s="828" t="s">
        <v>71</v>
      </c>
      <c r="C84" s="91" t="s">
        <v>661</v>
      </c>
      <c r="D84" s="133">
        <v>8.3000000000000007</v>
      </c>
      <c r="E84" s="31">
        <v>16.77</v>
      </c>
      <c r="F84" s="959"/>
      <c r="G84" s="959"/>
      <c r="H84" s="32"/>
      <c r="I84" s="32"/>
      <c r="J84" s="32"/>
      <c r="K84" s="32"/>
      <c r="L84" s="32"/>
      <c r="M84" s="32"/>
      <c r="N84" s="32"/>
    </row>
    <row r="85" spans="1:14">
      <c r="A85" s="604"/>
      <c r="B85" s="956"/>
      <c r="C85" s="91" t="s">
        <v>229</v>
      </c>
      <c r="D85" s="133"/>
      <c r="E85" s="31"/>
      <c r="F85" s="959"/>
      <c r="G85" s="959"/>
      <c r="H85" s="32"/>
      <c r="I85" s="32"/>
      <c r="J85" s="32"/>
      <c r="K85" s="32"/>
      <c r="L85" s="32"/>
      <c r="M85" s="32"/>
      <c r="N85" s="32"/>
    </row>
    <row r="86" spans="1:14" ht="26.4">
      <c r="A86" s="604"/>
      <c r="B86" s="956"/>
      <c r="C86" s="174" t="s">
        <v>662</v>
      </c>
      <c r="D86" s="133">
        <v>50.63</v>
      </c>
      <c r="E86" s="31" t="s">
        <v>899</v>
      </c>
      <c r="F86" s="959"/>
      <c r="G86" s="959"/>
      <c r="H86" s="32"/>
      <c r="I86" s="32"/>
      <c r="J86" s="32"/>
      <c r="K86" s="32"/>
      <c r="L86" s="32"/>
      <c r="M86" s="32"/>
      <c r="N86" s="32"/>
    </row>
    <row r="87" spans="1:14" ht="26.4">
      <c r="A87" s="604"/>
      <c r="B87" s="956"/>
      <c r="C87" s="174" t="s">
        <v>663</v>
      </c>
      <c r="D87" s="133">
        <v>30.3</v>
      </c>
      <c r="E87" s="31">
        <v>22.83</v>
      </c>
      <c r="F87" s="959"/>
      <c r="G87" s="959"/>
      <c r="H87" s="32"/>
      <c r="I87" s="32"/>
      <c r="J87" s="32"/>
      <c r="K87" s="32"/>
      <c r="L87" s="32"/>
      <c r="M87" s="32"/>
      <c r="N87" s="32"/>
    </row>
    <row r="88" spans="1:14">
      <c r="A88" s="604"/>
      <c r="B88" s="957"/>
      <c r="C88" s="91" t="s">
        <v>70</v>
      </c>
      <c r="D88" s="60">
        <f>(D86+D87)/2</f>
        <v>40.465000000000003</v>
      </c>
      <c r="E88" s="60">
        <f>+E87</f>
        <v>22.83</v>
      </c>
      <c r="F88" s="959"/>
      <c r="G88" s="959"/>
      <c r="H88" s="32"/>
      <c r="I88" s="32"/>
      <c r="J88" s="32"/>
      <c r="K88" s="32"/>
      <c r="L88" s="32"/>
      <c r="M88" s="32"/>
      <c r="N88" s="32"/>
    </row>
    <row r="89" spans="1:14" ht="39.6">
      <c r="A89" s="604"/>
      <c r="B89" s="828" t="s">
        <v>72</v>
      </c>
      <c r="C89" s="91" t="s">
        <v>661</v>
      </c>
      <c r="D89" s="33">
        <v>16.489999999999998</v>
      </c>
      <c r="E89" s="31">
        <v>9.86</v>
      </c>
      <c r="F89" s="959"/>
      <c r="G89" s="959"/>
      <c r="H89" s="32"/>
      <c r="I89" s="32"/>
      <c r="J89" s="32"/>
      <c r="K89" s="32"/>
      <c r="L89" s="32"/>
      <c r="M89" s="32"/>
      <c r="N89" s="32"/>
    </row>
    <row r="90" spans="1:14">
      <c r="A90" s="604"/>
      <c r="B90" s="956"/>
      <c r="C90" s="91" t="s">
        <v>229</v>
      </c>
      <c r="D90" s="133"/>
      <c r="E90" s="31"/>
      <c r="F90" s="959"/>
      <c r="G90" s="959"/>
      <c r="H90" s="32"/>
      <c r="I90" s="32"/>
      <c r="J90" s="32"/>
      <c r="K90" s="32"/>
      <c r="L90" s="32"/>
      <c r="M90" s="32"/>
      <c r="N90" s="32"/>
    </row>
    <row r="91" spans="1:14" ht="26.4">
      <c r="A91" s="604"/>
      <c r="B91" s="956"/>
      <c r="C91" s="174" t="s">
        <v>662</v>
      </c>
      <c r="D91" s="133">
        <v>6.87</v>
      </c>
      <c r="E91" s="31" t="s">
        <v>899</v>
      </c>
      <c r="F91" s="959"/>
      <c r="G91" s="959"/>
      <c r="H91" s="32"/>
      <c r="I91" s="32"/>
      <c r="J91" s="32"/>
      <c r="K91" s="32"/>
      <c r="L91" s="32"/>
      <c r="M91" s="32"/>
      <c r="N91" s="32"/>
    </row>
    <row r="92" spans="1:14" ht="26.4">
      <c r="A92" s="604"/>
      <c r="B92" s="956"/>
      <c r="C92" s="174" t="s">
        <v>663</v>
      </c>
      <c r="D92" s="133">
        <v>8.67</v>
      </c>
      <c r="E92" s="31">
        <v>13.4</v>
      </c>
      <c r="F92" s="959"/>
      <c r="G92" s="959"/>
      <c r="H92" s="32"/>
      <c r="I92" s="32"/>
      <c r="J92" s="302"/>
      <c r="K92" s="302"/>
      <c r="L92" s="32"/>
      <c r="M92" s="32"/>
      <c r="N92" s="32"/>
    </row>
    <row r="93" spans="1:14">
      <c r="A93" s="604"/>
      <c r="B93" s="957"/>
      <c r="C93" s="91" t="s">
        <v>70</v>
      </c>
      <c r="D93" s="60">
        <f>(D91+D92)/2</f>
        <v>7.77</v>
      </c>
      <c r="E93" s="60">
        <f>+E92</f>
        <v>13.4</v>
      </c>
      <c r="F93" s="959"/>
      <c r="G93" s="959"/>
      <c r="H93" s="32"/>
      <c r="I93" s="32"/>
      <c r="J93" s="32"/>
      <c r="K93" s="32"/>
      <c r="L93" s="32"/>
      <c r="M93" s="32"/>
      <c r="N93" s="32"/>
    </row>
    <row r="94" spans="1:14" ht="39.6">
      <c r="A94" s="604"/>
      <c r="B94" s="972" t="s">
        <v>73</v>
      </c>
      <c r="C94" s="91" t="s">
        <v>661</v>
      </c>
      <c r="D94" s="133">
        <v>33.630000000000003</v>
      </c>
      <c r="E94" s="31">
        <v>40.58</v>
      </c>
      <c r="F94" s="959"/>
      <c r="G94" s="959"/>
      <c r="H94" s="32"/>
      <c r="I94" s="32"/>
      <c r="J94" s="32"/>
      <c r="K94" s="32"/>
      <c r="L94" s="32"/>
      <c r="M94" s="32"/>
      <c r="N94" s="32"/>
    </row>
    <row r="95" spans="1:14">
      <c r="A95" s="604"/>
      <c r="B95" s="973"/>
      <c r="C95" s="91" t="s">
        <v>229</v>
      </c>
      <c r="D95" s="133"/>
      <c r="E95" s="31"/>
      <c r="F95" s="959"/>
      <c r="G95" s="959"/>
      <c r="H95" s="32"/>
      <c r="I95" s="32"/>
      <c r="J95" s="32"/>
      <c r="K95" s="32"/>
      <c r="L95" s="32"/>
      <c r="M95" s="32"/>
      <c r="N95" s="32"/>
    </row>
    <row r="96" spans="1:14" ht="26.4">
      <c r="A96" s="604"/>
      <c r="B96" s="973"/>
      <c r="C96" s="174" t="s">
        <v>662</v>
      </c>
      <c r="D96" s="133">
        <v>3.9</v>
      </c>
      <c r="E96" s="31" t="s">
        <v>899</v>
      </c>
      <c r="F96" s="959"/>
      <c r="G96" s="959"/>
      <c r="H96" s="32"/>
      <c r="I96" s="32"/>
      <c r="J96" s="32"/>
      <c r="K96" s="32"/>
      <c r="L96" s="32"/>
      <c r="M96" s="32"/>
      <c r="N96" s="32"/>
    </row>
    <row r="97" spans="1:14" ht="26.4">
      <c r="A97" s="604"/>
      <c r="B97" s="973"/>
      <c r="C97" s="174" t="s">
        <v>663</v>
      </c>
      <c r="D97" s="133">
        <v>12.1</v>
      </c>
      <c r="E97" s="31">
        <v>12.84</v>
      </c>
      <c r="F97" s="959"/>
      <c r="G97" s="959"/>
      <c r="H97" s="32"/>
      <c r="I97" s="32"/>
      <c r="J97" s="32"/>
      <c r="K97" s="32"/>
      <c r="L97" s="32"/>
      <c r="M97" s="32"/>
      <c r="N97" s="32"/>
    </row>
    <row r="98" spans="1:14" ht="15" customHeight="1">
      <c r="A98" s="604"/>
      <c r="B98" s="973"/>
      <c r="C98" s="2" t="s">
        <v>70</v>
      </c>
      <c r="D98" s="60">
        <f>(D96+D97)/2</f>
        <v>8</v>
      </c>
      <c r="E98" s="60">
        <f>+E97</f>
        <v>12.84</v>
      </c>
      <c r="F98" s="974"/>
      <c r="G98" s="974"/>
      <c r="H98" s="32"/>
      <c r="I98" s="32"/>
      <c r="J98" s="32"/>
      <c r="K98" s="32"/>
      <c r="L98" s="32"/>
      <c r="M98" s="32"/>
      <c r="N98" s="32"/>
    </row>
    <row r="99" spans="1:14" ht="15.75" customHeight="1">
      <c r="A99" s="5"/>
      <c r="B99" s="1038" t="s">
        <v>664</v>
      </c>
      <c r="C99" s="1039"/>
      <c r="D99" s="1039"/>
      <c r="E99" s="1039"/>
      <c r="F99" s="1039"/>
      <c r="G99" s="1040"/>
      <c r="H99" s="32"/>
      <c r="I99" s="32"/>
      <c r="J99" s="5"/>
      <c r="K99" s="5"/>
      <c r="L99" s="5"/>
      <c r="M99" s="5"/>
      <c r="N99" s="5"/>
    </row>
    <row r="100" spans="1:14">
      <c r="A100" s="596">
        <v>14</v>
      </c>
      <c r="B100" s="886" t="s">
        <v>78</v>
      </c>
      <c r="C100" s="887"/>
      <c r="D100" s="887"/>
      <c r="E100" s="887"/>
      <c r="F100" s="887"/>
      <c r="G100" s="888"/>
      <c r="H100" s="5"/>
      <c r="I100" s="5"/>
      <c r="J100" s="5"/>
      <c r="K100" s="5"/>
      <c r="L100" s="5"/>
      <c r="M100" s="5"/>
      <c r="N100" s="5"/>
    </row>
    <row r="101" spans="1:14" ht="72.599999999999994" customHeight="1">
      <c r="A101" s="586"/>
      <c r="B101" s="36" t="s">
        <v>74</v>
      </c>
      <c r="C101" s="807" t="s">
        <v>1078</v>
      </c>
      <c r="D101" s="807"/>
      <c r="E101" s="807"/>
      <c r="F101" s="807"/>
      <c r="G101" s="807"/>
      <c r="H101" s="5"/>
      <c r="I101" s="5"/>
      <c r="J101" s="5"/>
      <c r="K101" s="5"/>
      <c r="L101" s="5"/>
      <c r="M101" s="5"/>
      <c r="N101" s="5"/>
    </row>
    <row r="102" spans="1:14">
      <c r="A102" s="5"/>
      <c r="B102" s="5"/>
      <c r="C102" s="598"/>
      <c r="D102" s="374"/>
      <c r="E102" s="585"/>
      <c r="F102" s="585"/>
      <c r="G102" s="585"/>
      <c r="H102" s="5"/>
      <c r="I102" s="5"/>
      <c r="J102" s="5"/>
      <c r="K102" s="5"/>
      <c r="L102" s="5"/>
      <c r="M102" s="5"/>
      <c r="N102" s="5"/>
    </row>
    <row r="103" spans="1:14">
      <c r="B103" s="843" t="s">
        <v>665</v>
      </c>
      <c r="C103" s="843"/>
      <c r="D103" s="843"/>
      <c r="E103" s="843"/>
      <c r="F103" s="843"/>
      <c r="G103" s="843"/>
    </row>
    <row r="104" spans="1:14">
      <c r="C104" s="585"/>
    </row>
    <row r="105" spans="1:14" ht="14.4" customHeight="1">
      <c r="B105" s="933" t="s">
        <v>818</v>
      </c>
      <c r="C105" s="933"/>
      <c r="D105" s="933"/>
      <c r="E105" s="933"/>
      <c r="F105" s="933"/>
      <c r="G105" s="933"/>
    </row>
    <row r="106" spans="1:14">
      <c r="C106" s="614"/>
    </row>
    <row r="107" spans="1:14">
      <c r="C107" s="615"/>
      <c r="D107" s="615"/>
    </row>
    <row r="108" spans="1:14">
      <c r="C108" s="615"/>
    </row>
  </sheetData>
  <mergeCells count="67">
    <mergeCell ref="B9:E9"/>
    <mergeCell ref="A1:B1"/>
    <mergeCell ref="C3:E3"/>
    <mergeCell ref="C5:E5"/>
    <mergeCell ref="B6:E6"/>
    <mergeCell ref="C8:E8"/>
    <mergeCell ref="B25:E25"/>
    <mergeCell ref="C11:E11"/>
    <mergeCell ref="B12:E12"/>
    <mergeCell ref="C14:E14"/>
    <mergeCell ref="B15:E15"/>
    <mergeCell ref="B17:E17"/>
    <mergeCell ref="C18:E18"/>
    <mergeCell ref="C19:E19"/>
    <mergeCell ref="C20:E20"/>
    <mergeCell ref="C21:E21"/>
    <mergeCell ref="C22:E22"/>
    <mergeCell ref="B24:E24"/>
    <mergeCell ref="C42:E42"/>
    <mergeCell ref="D27:D30"/>
    <mergeCell ref="E27:E30"/>
    <mergeCell ref="B31:E31"/>
    <mergeCell ref="B33:E33"/>
    <mergeCell ref="C34:E34"/>
    <mergeCell ref="C35:E35"/>
    <mergeCell ref="C36:E36"/>
    <mergeCell ref="B39:E39"/>
    <mergeCell ref="C40:E40"/>
    <mergeCell ref="C41:E41"/>
    <mergeCell ref="C62:E62"/>
    <mergeCell ref="B43:E43"/>
    <mergeCell ref="B45:E45"/>
    <mergeCell ref="B48:E48"/>
    <mergeCell ref="B50:E50"/>
    <mergeCell ref="B51:B52"/>
    <mergeCell ref="C51:E52"/>
    <mergeCell ref="C53:E53"/>
    <mergeCell ref="C54:E54"/>
    <mergeCell ref="B55:E55"/>
    <mergeCell ref="B56:E56"/>
    <mergeCell ref="C58:E58"/>
    <mergeCell ref="B72:N72"/>
    <mergeCell ref="B64:B65"/>
    <mergeCell ref="C64:C65"/>
    <mergeCell ref="D64:D65"/>
    <mergeCell ref="E64:E65"/>
    <mergeCell ref="F64:H64"/>
    <mergeCell ref="I64:K64"/>
    <mergeCell ref="L64:N64"/>
    <mergeCell ref="C68:N68"/>
    <mergeCell ref="B69:N69"/>
    <mergeCell ref="B70:N70"/>
    <mergeCell ref="B71:N71"/>
    <mergeCell ref="B73:N73"/>
    <mergeCell ref="B74:N74"/>
    <mergeCell ref="B76:G76"/>
    <mergeCell ref="B79:B83"/>
    <mergeCell ref="F79:F98"/>
    <mergeCell ref="G79:G98"/>
    <mergeCell ref="B84:B88"/>
    <mergeCell ref="B89:B93"/>
    <mergeCell ref="B94:B98"/>
    <mergeCell ref="B99:G99"/>
    <mergeCell ref="B100:G100"/>
    <mergeCell ref="C101:G101"/>
    <mergeCell ref="B103:G103"/>
    <mergeCell ref="B105:G105"/>
  </mergeCells>
  <pageMargins left="0.7" right="0.7" top="0.75" bottom="0.75" header="0.3" footer="0.3"/>
  <pageSetup paperSize="8" orientation="landscape" horizontalDpi="200" verticalDpi="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view="pageBreakPreview" topLeftCell="A47" zoomScaleNormal="100" zoomScaleSheetLayoutView="100" workbookViewId="0">
      <selection activeCell="C18" sqref="C18:E18"/>
    </sheetView>
  </sheetViews>
  <sheetFormatPr defaultColWidth="9.109375" defaultRowHeight="14.4"/>
  <cols>
    <col min="1" max="1" width="6.44140625" bestFit="1" customWidth="1"/>
    <col min="2" max="2" width="49.5546875" customWidth="1"/>
    <col min="3" max="3" width="19.5546875" customWidth="1"/>
    <col min="4" max="4" width="18.109375" customWidth="1"/>
    <col min="5" max="5" width="18.6640625" customWidth="1"/>
    <col min="6" max="6" width="9.33203125" bestFit="1" customWidth="1"/>
    <col min="8" max="8" width="10" bestFit="1" customWidth="1"/>
    <col min="9" max="9" width="10.109375" bestFit="1" customWidth="1"/>
    <col min="10" max="11" width="6.88671875" bestFit="1" customWidth="1"/>
    <col min="12" max="12" width="7.109375" bestFit="1" customWidth="1"/>
    <col min="13" max="14" width="6.88671875" bestFit="1" customWidth="1"/>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16.5" customHeight="1">
      <c r="A3" s="639" t="s">
        <v>1</v>
      </c>
      <c r="B3" s="2" t="s">
        <v>2</v>
      </c>
      <c r="C3" s="807" t="s">
        <v>625</v>
      </c>
      <c r="D3" s="807"/>
      <c r="E3" s="807"/>
      <c r="F3" s="5"/>
      <c r="G3" s="5"/>
      <c r="H3" s="5"/>
      <c r="I3" s="5"/>
      <c r="J3" s="5"/>
      <c r="K3" s="5"/>
      <c r="L3" s="5"/>
      <c r="M3" s="5"/>
      <c r="N3" s="5"/>
    </row>
    <row r="4" spans="1:14">
      <c r="A4" s="5"/>
      <c r="B4" s="5"/>
      <c r="C4" s="5"/>
      <c r="D4" s="70"/>
      <c r="E4" s="5"/>
      <c r="F4" s="5"/>
      <c r="G4" s="5"/>
      <c r="H4" s="5"/>
      <c r="I4" s="5"/>
      <c r="J4" s="5"/>
      <c r="K4" s="5"/>
      <c r="L4" s="5"/>
      <c r="M4" s="5"/>
      <c r="N4" s="5"/>
    </row>
    <row r="5" spans="1:14">
      <c r="A5" s="19">
        <v>1</v>
      </c>
      <c r="B5" s="2" t="s">
        <v>3</v>
      </c>
      <c r="C5" s="805" t="s">
        <v>121</v>
      </c>
      <c r="D5" s="805"/>
      <c r="E5" s="805"/>
      <c r="F5" s="5"/>
      <c r="G5" s="5"/>
      <c r="H5" s="5"/>
      <c r="I5" s="5"/>
      <c r="J5" s="5"/>
      <c r="K5" s="5"/>
      <c r="L5" s="5"/>
      <c r="M5" s="5"/>
      <c r="N5" s="5"/>
    </row>
    <row r="6" spans="1:14">
      <c r="A6" s="631"/>
      <c r="B6" s="810" t="s">
        <v>5</v>
      </c>
      <c r="C6" s="810"/>
      <c r="D6" s="810"/>
      <c r="E6" s="810"/>
      <c r="F6" s="5"/>
      <c r="G6" s="5"/>
      <c r="H6" s="5"/>
      <c r="I6" s="5"/>
      <c r="J6" s="5"/>
      <c r="K6" s="5"/>
      <c r="L6" s="5"/>
      <c r="M6" s="5"/>
      <c r="N6" s="5"/>
    </row>
    <row r="7" spans="1:14">
      <c r="A7" s="631"/>
      <c r="B7" s="6"/>
      <c r="C7" s="5"/>
      <c r="D7" s="70"/>
      <c r="E7" s="5"/>
      <c r="F7" s="5"/>
      <c r="G7" s="5"/>
      <c r="H7" s="5"/>
      <c r="I7" s="5"/>
      <c r="J7" s="5"/>
      <c r="K7" s="5"/>
      <c r="L7" s="5"/>
      <c r="M7" s="5"/>
      <c r="N7" s="5"/>
    </row>
    <row r="8" spans="1:14">
      <c r="A8" s="631">
        <v>2</v>
      </c>
      <c r="B8" s="2" t="s">
        <v>6</v>
      </c>
      <c r="C8" s="807" t="s">
        <v>626</v>
      </c>
      <c r="D8" s="807"/>
      <c r="E8" s="807"/>
      <c r="F8" s="5"/>
      <c r="G8" s="5"/>
      <c r="H8" s="5"/>
      <c r="I8" s="5"/>
      <c r="J8" s="5"/>
      <c r="K8" s="5"/>
      <c r="L8" s="5"/>
      <c r="M8" s="5"/>
      <c r="N8" s="5"/>
    </row>
    <row r="9" spans="1:14">
      <c r="A9" s="631"/>
      <c r="B9" s="810" t="s">
        <v>5</v>
      </c>
      <c r="C9" s="810"/>
      <c r="D9" s="810"/>
      <c r="E9" s="810"/>
      <c r="F9" s="5"/>
      <c r="G9" s="5"/>
      <c r="H9" s="5"/>
      <c r="I9" s="5"/>
      <c r="J9" s="5"/>
      <c r="K9" s="5"/>
      <c r="L9" s="5"/>
      <c r="M9" s="5"/>
      <c r="N9" s="5"/>
    </row>
    <row r="10" spans="1:14">
      <c r="A10" s="631"/>
      <c r="B10" s="6"/>
      <c r="C10" s="5"/>
      <c r="D10" s="70"/>
      <c r="E10" s="5"/>
      <c r="F10" s="5"/>
      <c r="G10" s="5"/>
      <c r="H10" s="5"/>
      <c r="I10" s="5"/>
      <c r="J10" s="5"/>
      <c r="K10" s="5"/>
      <c r="L10" s="5"/>
      <c r="M10" s="5"/>
      <c r="N10" s="5"/>
    </row>
    <row r="11" spans="1:14" ht="27" customHeight="1">
      <c r="A11" s="631">
        <v>3</v>
      </c>
      <c r="B11" s="2" t="s">
        <v>7</v>
      </c>
      <c r="C11" s="805" t="s">
        <v>332</v>
      </c>
      <c r="D11" s="805"/>
      <c r="E11" s="805"/>
      <c r="F11" s="5"/>
      <c r="G11" s="5"/>
      <c r="H11" s="5"/>
      <c r="I11" s="5"/>
      <c r="J11" s="5"/>
      <c r="K11" s="5"/>
      <c r="L11" s="5"/>
      <c r="M11" s="5"/>
      <c r="N11" s="5"/>
    </row>
    <row r="12" spans="1:14">
      <c r="A12" s="631"/>
      <c r="B12" s="810" t="s">
        <v>5</v>
      </c>
      <c r="C12" s="810"/>
      <c r="D12" s="810"/>
      <c r="E12" s="810"/>
      <c r="F12" s="5"/>
      <c r="G12" s="5"/>
      <c r="H12" s="5"/>
      <c r="I12" s="5"/>
      <c r="J12" s="5"/>
      <c r="K12" s="5"/>
      <c r="L12" s="5"/>
      <c r="M12" s="5"/>
      <c r="N12" s="5"/>
    </row>
    <row r="13" spans="1:14">
      <c r="A13" s="631"/>
      <c r="B13" s="6"/>
      <c r="C13" s="5"/>
      <c r="D13" s="70"/>
      <c r="E13" s="5"/>
      <c r="F13" s="5"/>
      <c r="G13" s="5"/>
      <c r="H13" s="5"/>
      <c r="I13" s="5"/>
      <c r="J13" s="5"/>
      <c r="K13" s="5"/>
      <c r="L13" s="5"/>
      <c r="M13" s="5"/>
      <c r="N13" s="5"/>
    </row>
    <row r="14" spans="1:14">
      <c r="A14" s="631">
        <v>4</v>
      </c>
      <c r="B14" s="2" t="s">
        <v>9</v>
      </c>
      <c r="C14" s="807">
        <v>25.48</v>
      </c>
      <c r="D14" s="807"/>
      <c r="E14" s="807"/>
      <c r="F14" s="5"/>
      <c r="G14" s="5"/>
      <c r="H14" s="5"/>
      <c r="I14" s="5"/>
      <c r="J14" s="5"/>
      <c r="K14" s="5"/>
      <c r="L14" s="5"/>
      <c r="M14" s="5"/>
      <c r="N14" s="5"/>
    </row>
    <row r="15" spans="1:14">
      <c r="A15" s="631"/>
      <c r="B15" s="810" t="s">
        <v>10</v>
      </c>
      <c r="C15" s="810"/>
      <c r="D15" s="810"/>
      <c r="E15" s="810"/>
      <c r="F15" s="5"/>
      <c r="G15" s="5"/>
      <c r="H15" s="5"/>
      <c r="I15" s="5"/>
      <c r="J15" s="5"/>
      <c r="K15" s="5"/>
      <c r="L15" s="5"/>
      <c r="M15" s="5"/>
      <c r="N15" s="5"/>
    </row>
    <row r="16" spans="1:14">
      <c r="A16" s="631"/>
      <c r="B16" s="5"/>
      <c r="C16" s="5"/>
      <c r="D16" s="70"/>
      <c r="E16" s="5"/>
      <c r="F16" s="5"/>
      <c r="G16" s="5"/>
      <c r="H16" s="5"/>
      <c r="I16" s="5"/>
      <c r="J16" s="5"/>
      <c r="K16" s="5"/>
      <c r="L16" s="5"/>
      <c r="M16" s="5"/>
      <c r="N16" s="5"/>
    </row>
    <row r="17" spans="1:14" ht="30.75" customHeight="1">
      <c r="A17" s="631">
        <v>5</v>
      </c>
      <c r="B17" s="767" t="s">
        <v>308</v>
      </c>
      <c r="C17" s="800"/>
      <c r="D17" s="800"/>
      <c r="E17" s="800"/>
      <c r="F17" s="6"/>
      <c r="G17" s="6"/>
      <c r="H17" s="6"/>
      <c r="I17" s="6"/>
      <c r="J17" s="8"/>
      <c r="K17" s="8"/>
      <c r="L17" s="8"/>
      <c r="M17" s="8"/>
      <c r="N17" s="8"/>
    </row>
    <row r="18" spans="1:14">
      <c r="A18" s="631"/>
      <c r="B18" s="625" t="s">
        <v>12</v>
      </c>
      <c r="C18" s="970">
        <v>12.55</v>
      </c>
      <c r="D18" s="924"/>
      <c r="E18" s="971"/>
      <c r="F18" s="638"/>
      <c r="G18" s="8"/>
      <c r="H18" s="8"/>
      <c r="I18" s="8"/>
      <c r="J18" s="8"/>
      <c r="K18" s="8"/>
      <c r="L18" s="8"/>
      <c r="M18" s="8"/>
      <c r="N18" s="8"/>
    </row>
    <row r="19" spans="1:14" ht="42" customHeight="1">
      <c r="A19" s="631"/>
      <c r="B19" s="625" t="s">
        <v>627</v>
      </c>
      <c r="C19" s="970">
        <v>3.75</v>
      </c>
      <c r="D19" s="924"/>
      <c r="E19" s="971"/>
      <c r="F19" s="638"/>
      <c r="G19" s="8" t="s">
        <v>119</v>
      </c>
      <c r="H19" s="5"/>
      <c r="I19" s="8"/>
      <c r="J19" s="8"/>
      <c r="K19" s="8"/>
      <c r="L19" s="8"/>
      <c r="M19" s="8"/>
      <c r="N19" s="8"/>
    </row>
    <row r="20" spans="1:14">
      <c r="A20" s="631"/>
      <c r="B20" s="625" t="s">
        <v>116</v>
      </c>
      <c r="C20" s="762">
        <v>3.75</v>
      </c>
      <c r="D20" s="762"/>
      <c r="E20" s="762"/>
      <c r="F20" s="638"/>
      <c r="G20" s="8"/>
      <c r="H20" s="8"/>
      <c r="I20" s="8"/>
      <c r="J20" s="8"/>
      <c r="K20" s="8"/>
      <c r="L20" s="8"/>
      <c r="M20" s="8"/>
      <c r="N20" s="8"/>
    </row>
    <row r="21" spans="1:14">
      <c r="A21" s="631"/>
      <c r="B21" s="623" t="s">
        <v>15</v>
      </c>
      <c r="C21" s="762" t="s">
        <v>107</v>
      </c>
      <c r="D21" s="762"/>
      <c r="E21" s="762"/>
      <c r="F21" s="638"/>
      <c r="G21" s="8"/>
      <c r="H21" s="8"/>
      <c r="I21" s="8"/>
      <c r="J21" s="8"/>
      <c r="K21" s="8"/>
      <c r="L21" s="8"/>
      <c r="M21" s="8"/>
      <c r="N21" s="8"/>
    </row>
    <row r="22" spans="1:14">
      <c r="A22" s="631"/>
      <c r="B22" s="623" t="s">
        <v>16</v>
      </c>
      <c r="C22" s="762" t="s">
        <v>89</v>
      </c>
      <c r="D22" s="762"/>
      <c r="E22" s="762"/>
      <c r="F22" s="638"/>
      <c r="G22" s="8"/>
      <c r="H22" s="8"/>
      <c r="I22" s="8"/>
      <c r="J22" s="8"/>
      <c r="K22" s="8"/>
      <c r="L22" s="8"/>
      <c r="M22" s="8"/>
      <c r="N22" s="8"/>
    </row>
    <row r="23" spans="1:14">
      <c r="A23" s="631"/>
      <c r="B23" s="5"/>
      <c r="C23" s="8"/>
      <c r="D23" s="71"/>
      <c r="E23" s="8"/>
      <c r="F23" s="638"/>
      <c r="G23" s="8"/>
      <c r="H23" s="8"/>
      <c r="I23" s="8"/>
      <c r="J23" s="8"/>
      <c r="K23" s="8"/>
      <c r="L23" s="8"/>
      <c r="M23" s="8"/>
      <c r="N23" s="8"/>
    </row>
    <row r="24" spans="1:14">
      <c r="A24" s="631">
        <v>6</v>
      </c>
      <c r="B24" s="767" t="s">
        <v>312</v>
      </c>
      <c r="C24" s="767"/>
      <c r="D24" s="767"/>
      <c r="E24" s="767"/>
      <c r="F24" s="6"/>
      <c r="G24" s="6"/>
      <c r="H24" s="8"/>
      <c r="I24" s="6"/>
      <c r="J24" s="6"/>
      <c r="K24" s="5"/>
      <c r="L24" s="5"/>
      <c r="M24" s="5"/>
      <c r="N24" s="5"/>
    </row>
    <row r="25" spans="1:14">
      <c r="A25" s="631"/>
      <c r="B25" s="812" t="s">
        <v>19</v>
      </c>
      <c r="C25" s="813"/>
      <c r="D25" s="813"/>
      <c r="E25" s="842"/>
      <c r="F25" s="638"/>
      <c r="G25" s="5"/>
      <c r="H25" s="5"/>
      <c r="I25" s="5"/>
      <c r="J25" s="5"/>
      <c r="K25" s="5"/>
      <c r="L25" s="5"/>
      <c r="M25" s="5"/>
      <c r="N25" s="5"/>
    </row>
    <row r="26" spans="1:14">
      <c r="A26" s="631"/>
      <c r="B26" s="623" t="s">
        <v>20</v>
      </c>
      <c r="C26" s="622" t="s">
        <v>97</v>
      </c>
      <c r="D26" s="73" t="s">
        <v>98</v>
      </c>
      <c r="E26" s="622" t="s">
        <v>22</v>
      </c>
      <c r="F26" s="638"/>
      <c r="G26" s="5"/>
      <c r="H26" s="5"/>
      <c r="I26" s="5"/>
      <c r="J26" s="5"/>
      <c r="K26" s="5"/>
      <c r="L26" s="5"/>
      <c r="M26" s="5"/>
      <c r="N26" s="5"/>
    </row>
    <row r="27" spans="1:14" ht="15" customHeight="1">
      <c r="A27" s="631"/>
      <c r="B27" s="627" t="s">
        <v>441</v>
      </c>
      <c r="C27" s="414">
        <v>50583.06</v>
      </c>
      <c r="D27" s="1072" t="s">
        <v>99</v>
      </c>
      <c r="E27" s="967" t="s">
        <v>91</v>
      </c>
      <c r="F27" s="638"/>
      <c r="G27" s="5"/>
      <c r="H27" s="5"/>
      <c r="I27" s="5"/>
      <c r="J27" s="5"/>
      <c r="K27" s="5"/>
      <c r="L27" s="5"/>
      <c r="M27" s="5"/>
      <c r="N27" s="5"/>
    </row>
    <row r="28" spans="1:14">
      <c r="A28" s="631"/>
      <c r="B28" s="627" t="s">
        <v>24</v>
      </c>
      <c r="C28" s="415">
        <v>1301.75</v>
      </c>
      <c r="D28" s="1073"/>
      <c r="E28" s="968"/>
      <c r="F28" s="638"/>
      <c r="G28" s="5"/>
      <c r="H28" s="5"/>
      <c r="I28" s="5"/>
      <c r="J28" s="5"/>
      <c r="K28" s="5"/>
      <c r="L28" s="5"/>
      <c r="M28" s="5"/>
      <c r="N28" s="5"/>
    </row>
    <row r="29" spans="1:14">
      <c r="A29" s="631"/>
      <c r="B29" s="627" t="s">
        <v>25</v>
      </c>
      <c r="C29" s="415">
        <v>1688.8</v>
      </c>
      <c r="D29" s="1073"/>
      <c r="E29" s="968"/>
      <c r="F29" s="638"/>
      <c r="G29" s="5"/>
      <c r="H29" s="5"/>
      <c r="I29" s="5"/>
      <c r="J29" s="5"/>
      <c r="K29" s="5"/>
      <c r="L29" s="5"/>
      <c r="M29" s="5"/>
      <c r="N29" s="5"/>
    </row>
    <row r="30" spans="1:14">
      <c r="A30" s="631"/>
      <c r="B30" s="627" t="s">
        <v>26</v>
      </c>
      <c r="C30" s="416">
        <v>6967.98</v>
      </c>
      <c r="D30" s="1074"/>
      <c r="E30" s="969"/>
      <c r="F30" s="638"/>
      <c r="G30" s="5"/>
      <c r="H30" s="5"/>
      <c r="I30" s="5"/>
      <c r="J30" s="5"/>
      <c r="K30" s="5"/>
      <c r="L30" s="5"/>
      <c r="M30" s="5"/>
      <c r="N30" s="5"/>
    </row>
    <row r="31" spans="1:14">
      <c r="A31" s="631"/>
      <c r="B31" s="768" t="s">
        <v>122</v>
      </c>
      <c r="C31" s="769"/>
      <c r="D31" s="769"/>
      <c r="E31" s="770"/>
      <c r="F31" s="638"/>
      <c r="G31" s="5"/>
      <c r="H31" s="5"/>
      <c r="I31" s="5"/>
      <c r="J31" s="5"/>
      <c r="K31" s="5"/>
      <c r="L31" s="5"/>
      <c r="M31" s="5"/>
      <c r="N31" s="5"/>
    </row>
    <row r="32" spans="1:14">
      <c r="A32" s="631"/>
      <c r="B32" s="8"/>
      <c r="C32" s="638"/>
      <c r="D32" s="72"/>
      <c r="E32" s="638"/>
      <c r="F32" s="638"/>
      <c r="G32" s="5"/>
      <c r="H32" s="5"/>
      <c r="I32" s="5"/>
      <c r="J32" s="5"/>
      <c r="K32" s="5"/>
      <c r="L32" s="5"/>
      <c r="M32" s="5"/>
      <c r="N32" s="5"/>
    </row>
    <row r="33" spans="1:14">
      <c r="A33" s="631">
        <v>7</v>
      </c>
      <c r="B33" s="767" t="s">
        <v>27</v>
      </c>
      <c r="C33" s="767"/>
      <c r="D33" s="767"/>
      <c r="E33" s="767"/>
      <c r="F33" s="6"/>
      <c r="G33" s="6"/>
      <c r="H33" s="6"/>
      <c r="I33" s="6"/>
      <c r="J33" s="6"/>
      <c r="K33" s="5"/>
      <c r="L33" s="5"/>
      <c r="M33" s="5"/>
      <c r="N33" s="5"/>
    </row>
    <row r="34" spans="1:14">
      <c r="A34" s="631"/>
      <c r="B34" s="623" t="s">
        <v>28</v>
      </c>
      <c r="C34" s="762" t="s">
        <v>933</v>
      </c>
      <c r="D34" s="762"/>
      <c r="E34" s="762"/>
      <c r="F34" s="8"/>
      <c r="G34" s="5"/>
      <c r="H34" s="5"/>
      <c r="I34" s="5"/>
      <c r="J34" s="5"/>
      <c r="K34" s="5"/>
      <c r="L34" s="5"/>
      <c r="M34" s="5"/>
      <c r="N34" s="5"/>
    </row>
    <row r="35" spans="1:14">
      <c r="A35" s="631"/>
      <c r="B35" s="623" t="s">
        <v>30</v>
      </c>
      <c r="C35" s="762" t="s">
        <v>107</v>
      </c>
      <c r="D35" s="762"/>
      <c r="E35" s="762"/>
      <c r="F35" s="8"/>
      <c r="G35" s="5"/>
      <c r="H35" s="5"/>
      <c r="I35" s="5"/>
      <c r="J35" s="5"/>
      <c r="K35" s="5"/>
      <c r="L35" s="5"/>
      <c r="M35" s="5"/>
      <c r="N35" s="5"/>
    </row>
    <row r="36" spans="1:14">
      <c r="A36" s="631"/>
      <c r="B36" s="623" t="s">
        <v>31</v>
      </c>
      <c r="C36" s="762" t="s">
        <v>89</v>
      </c>
      <c r="D36" s="762"/>
      <c r="E36" s="762"/>
      <c r="F36" s="8"/>
      <c r="G36" s="5"/>
      <c r="H36" s="5"/>
      <c r="I36" s="5"/>
      <c r="J36" s="5"/>
      <c r="K36" s="5"/>
      <c r="L36" s="5"/>
      <c r="M36" s="5"/>
      <c r="N36" s="5"/>
    </row>
    <row r="37" spans="1:14">
      <c r="A37" s="631"/>
      <c r="B37" s="5"/>
      <c r="C37" s="8"/>
      <c r="D37" s="71"/>
      <c r="E37" s="8"/>
      <c r="F37" s="8"/>
      <c r="G37" s="5"/>
      <c r="H37" s="5"/>
      <c r="I37" s="5"/>
      <c r="J37" s="5"/>
      <c r="K37" s="5"/>
      <c r="L37" s="5"/>
      <c r="M37" s="5"/>
      <c r="N37" s="5"/>
    </row>
    <row r="38" spans="1:14">
      <c r="A38" s="631"/>
      <c r="B38" s="638"/>
      <c r="C38" s="8"/>
      <c r="D38" s="71"/>
      <c r="E38" s="8"/>
      <c r="F38" s="8"/>
      <c r="G38" s="5"/>
      <c r="H38" s="5"/>
      <c r="I38" s="5"/>
      <c r="J38" s="5"/>
      <c r="K38" s="5"/>
      <c r="L38" s="5"/>
      <c r="M38" s="5"/>
      <c r="N38" s="5"/>
    </row>
    <row r="39" spans="1:14">
      <c r="A39" s="631">
        <v>8</v>
      </c>
      <c r="B39" s="767" t="s">
        <v>310</v>
      </c>
      <c r="C39" s="767"/>
      <c r="D39" s="767"/>
      <c r="E39" s="767"/>
      <c r="F39" s="6"/>
      <c r="G39" s="6"/>
      <c r="H39" s="6"/>
      <c r="I39" s="6"/>
      <c r="J39" s="6"/>
      <c r="K39" s="5"/>
      <c r="L39" s="5"/>
      <c r="M39" s="5"/>
      <c r="N39" s="5"/>
    </row>
    <row r="40" spans="1:14" ht="15" customHeight="1">
      <c r="A40" s="631"/>
      <c r="B40" s="623" t="s">
        <v>33</v>
      </c>
      <c r="C40" s="825" t="s">
        <v>910</v>
      </c>
      <c r="D40" s="826"/>
      <c r="E40" s="827"/>
      <c r="F40" s="8"/>
      <c r="G40" s="5"/>
      <c r="H40" s="5"/>
      <c r="I40" s="5"/>
      <c r="J40" s="5"/>
      <c r="K40" s="5"/>
      <c r="L40" s="5"/>
      <c r="M40" s="5"/>
      <c r="N40" s="5"/>
    </row>
    <row r="41" spans="1:14">
      <c r="A41" s="631"/>
      <c r="B41" s="623" t="s">
        <v>30</v>
      </c>
      <c r="C41" s="825" t="s">
        <v>107</v>
      </c>
      <c r="D41" s="826"/>
      <c r="E41" s="827"/>
      <c r="F41" s="8"/>
      <c r="G41" s="5"/>
      <c r="H41" s="5"/>
      <c r="I41" s="5"/>
      <c r="J41" s="5"/>
      <c r="K41" s="5"/>
      <c r="L41" s="5"/>
      <c r="M41" s="5"/>
      <c r="N41" s="5"/>
    </row>
    <row r="42" spans="1:14">
      <c r="A42" s="631"/>
      <c r="B42" s="623" t="s">
        <v>31</v>
      </c>
      <c r="C42" s="762" t="s">
        <v>89</v>
      </c>
      <c r="D42" s="762"/>
      <c r="E42" s="762"/>
      <c r="F42" s="8"/>
      <c r="G42" s="5"/>
      <c r="H42" s="5"/>
      <c r="I42" s="5"/>
      <c r="J42" s="5"/>
      <c r="K42" s="5"/>
      <c r="L42" s="5"/>
      <c r="M42" s="5"/>
      <c r="N42" s="5"/>
    </row>
    <row r="43" spans="1:14">
      <c r="A43" s="631"/>
      <c r="B43" s="768" t="s">
        <v>131</v>
      </c>
      <c r="C43" s="769"/>
      <c r="D43" s="769"/>
      <c r="E43" s="770"/>
      <c r="F43" s="8"/>
      <c r="G43" s="5"/>
      <c r="H43" s="5"/>
      <c r="I43" s="5"/>
      <c r="J43" s="5"/>
      <c r="K43" s="5"/>
      <c r="L43" s="5"/>
      <c r="M43" s="5"/>
      <c r="N43" s="5"/>
    </row>
    <row r="44" spans="1:14">
      <c r="A44" s="639"/>
      <c r="B44" s="5"/>
      <c r="C44" s="5"/>
      <c r="D44" s="75"/>
      <c r="E44" s="8"/>
      <c r="F44" s="5"/>
      <c r="G44" s="5"/>
      <c r="H44" s="5"/>
      <c r="I44" s="5"/>
      <c r="J44" s="5"/>
      <c r="K44" s="5"/>
      <c r="L44" s="5"/>
      <c r="M44" s="5"/>
      <c r="N44" s="5"/>
    </row>
    <row r="45" spans="1:14">
      <c r="A45" s="11">
        <v>9</v>
      </c>
      <c r="B45" s="766" t="s">
        <v>311</v>
      </c>
      <c r="C45" s="767"/>
      <c r="D45" s="767"/>
      <c r="E45" s="767"/>
      <c r="F45" s="12"/>
      <c r="G45" s="6"/>
      <c r="H45" s="6"/>
      <c r="I45" s="6"/>
      <c r="J45" s="5"/>
      <c r="K45" s="5"/>
      <c r="L45" s="5"/>
      <c r="M45" s="5"/>
      <c r="N45" s="5"/>
    </row>
    <row r="46" spans="1:14" ht="52.8">
      <c r="A46" s="11"/>
      <c r="B46" s="621" t="s">
        <v>36</v>
      </c>
      <c r="C46" s="636" t="s">
        <v>37</v>
      </c>
      <c r="D46" s="405" t="s">
        <v>86</v>
      </c>
      <c r="E46" s="636" t="s">
        <v>92</v>
      </c>
      <c r="F46" s="5"/>
      <c r="G46" s="5"/>
      <c r="H46" s="5"/>
      <c r="I46" s="5"/>
      <c r="J46" s="5"/>
      <c r="K46" s="5"/>
      <c r="L46" s="5"/>
      <c r="M46" s="5"/>
      <c r="N46" s="5"/>
    </row>
    <row r="47" spans="1:14" ht="158.4">
      <c r="A47" s="13"/>
      <c r="B47" s="633" t="s">
        <v>628</v>
      </c>
      <c r="C47" s="646" t="s">
        <v>629</v>
      </c>
      <c r="D47" s="646" t="s">
        <v>629</v>
      </c>
      <c r="E47" s="637" t="s">
        <v>76</v>
      </c>
      <c r="F47" s="5"/>
      <c r="G47" s="5"/>
      <c r="H47" s="5"/>
      <c r="I47" s="5"/>
      <c r="J47" s="5"/>
      <c r="K47" s="5"/>
      <c r="L47" s="5"/>
      <c r="M47" s="5"/>
      <c r="N47" s="5"/>
    </row>
    <row r="48" spans="1:14">
      <c r="A48" s="14"/>
      <c r="B48" s="839"/>
      <c r="C48" s="840"/>
      <c r="D48" s="840"/>
      <c r="E48" s="841"/>
      <c r="F48" s="638"/>
      <c r="G48" s="638"/>
      <c r="H48" s="638"/>
      <c r="I48" s="5"/>
      <c r="J48" s="5"/>
      <c r="K48" s="5"/>
      <c r="L48" s="5"/>
      <c r="M48" s="5"/>
      <c r="N48" s="5"/>
    </row>
    <row r="49" spans="1:14">
      <c r="A49" s="15"/>
      <c r="B49" s="37"/>
      <c r="C49" s="619"/>
      <c r="D49" s="75"/>
      <c r="E49" s="619"/>
      <c r="F49" s="638"/>
      <c r="G49" s="638"/>
      <c r="H49" s="638"/>
      <c r="I49" s="638"/>
      <c r="J49" s="5"/>
      <c r="K49" s="5"/>
      <c r="L49" s="5"/>
      <c r="M49" s="5"/>
      <c r="N49" s="5"/>
    </row>
    <row r="50" spans="1:14">
      <c r="A50" s="11">
        <v>10</v>
      </c>
      <c r="B50" s="766" t="s">
        <v>311</v>
      </c>
      <c r="C50" s="767"/>
      <c r="D50" s="767"/>
      <c r="E50" s="767"/>
      <c r="F50" s="638"/>
      <c r="G50" s="638"/>
      <c r="H50" s="638"/>
      <c r="I50" s="5"/>
      <c r="J50" s="5"/>
      <c r="K50" s="5"/>
      <c r="L50" s="5"/>
      <c r="M50" s="5"/>
      <c r="N50" s="5"/>
    </row>
    <row r="51" spans="1:14" ht="21.75" customHeight="1">
      <c r="A51" s="13"/>
      <c r="B51" s="867" t="s">
        <v>41</v>
      </c>
      <c r="C51" s="947" t="s">
        <v>630</v>
      </c>
      <c r="D51" s="948"/>
      <c r="E51" s="949"/>
      <c r="F51" s="5"/>
      <c r="G51" s="5"/>
      <c r="H51" s="5"/>
      <c r="I51" s="5"/>
      <c r="J51" s="5"/>
      <c r="K51" s="1"/>
      <c r="L51" s="5"/>
      <c r="M51" s="5"/>
      <c r="N51" s="5"/>
    </row>
    <row r="52" spans="1:14" ht="83.25" customHeight="1">
      <c r="A52" s="13"/>
      <c r="B52" s="868"/>
      <c r="C52" s="950"/>
      <c r="D52" s="951"/>
      <c r="E52" s="952"/>
      <c r="F52" s="5"/>
      <c r="G52" s="5"/>
      <c r="H52" s="5"/>
      <c r="I52" s="5"/>
      <c r="J52" s="5"/>
      <c r="K52" s="1"/>
      <c r="L52" s="5"/>
      <c r="M52" s="5"/>
      <c r="N52" s="5"/>
    </row>
    <row r="53" spans="1:14" ht="104.4" customHeight="1">
      <c r="A53" s="11"/>
      <c r="B53" s="16" t="s">
        <v>42</v>
      </c>
      <c r="C53" s="764" t="s">
        <v>630</v>
      </c>
      <c r="D53" s="764"/>
      <c r="E53" s="764"/>
      <c r="F53" s="5"/>
      <c r="G53" s="5"/>
      <c r="H53" s="5"/>
      <c r="I53" s="5"/>
      <c r="J53" s="5"/>
      <c r="K53" s="5"/>
      <c r="L53" s="5"/>
      <c r="M53" s="5"/>
      <c r="N53" s="5"/>
    </row>
    <row r="54" spans="1:14">
      <c r="A54" s="13"/>
      <c r="B54" s="16" t="s">
        <v>43</v>
      </c>
      <c r="C54" s="875" t="s">
        <v>44</v>
      </c>
      <c r="D54" s="876"/>
      <c r="E54" s="877"/>
      <c r="F54" s="5"/>
      <c r="G54" s="5"/>
      <c r="H54" s="5"/>
      <c r="I54" s="5"/>
      <c r="J54" s="5"/>
      <c r="K54" s="17"/>
      <c r="L54" s="5"/>
      <c r="M54" s="5"/>
      <c r="N54" s="5"/>
    </row>
    <row r="55" spans="1:14">
      <c r="A55" s="13"/>
      <c r="B55" s="810"/>
      <c r="C55" s="810"/>
      <c r="D55" s="810"/>
      <c r="E55" s="810"/>
      <c r="F55" s="5"/>
      <c r="G55" s="5"/>
      <c r="H55" s="5"/>
      <c r="I55" s="5"/>
      <c r="J55" s="5"/>
      <c r="K55" s="17"/>
      <c r="L55" s="5"/>
      <c r="M55" s="5"/>
      <c r="N55" s="5"/>
    </row>
    <row r="56" spans="1:14">
      <c r="A56" s="18" t="s">
        <v>45</v>
      </c>
      <c r="B56" s="858" t="s">
        <v>46</v>
      </c>
      <c r="C56" s="858"/>
      <c r="D56" s="858"/>
      <c r="E56" s="858"/>
      <c r="F56" s="38"/>
      <c r="G56" s="38"/>
      <c r="H56" s="38"/>
      <c r="I56" s="38"/>
      <c r="J56" s="38"/>
      <c r="K56" s="38"/>
      <c r="L56" s="38"/>
      <c r="M56" s="38"/>
      <c r="N56" s="38"/>
    </row>
    <row r="57" spans="1:14">
      <c r="A57" s="23"/>
      <c r="B57" s="24"/>
      <c r="C57" s="25"/>
      <c r="D57" s="76"/>
      <c r="E57" s="25"/>
      <c r="F57" s="25"/>
      <c r="G57" s="5"/>
      <c r="H57" s="5"/>
      <c r="I57" s="5"/>
      <c r="J57" s="5"/>
      <c r="K57" s="5"/>
      <c r="L57" s="5"/>
      <c r="M57" s="5"/>
      <c r="N57" s="5"/>
    </row>
    <row r="58" spans="1:14">
      <c r="A58" s="631">
        <v>11</v>
      </c>
      <c r="B58" s="2" t="s">
        <v>47</v>
      </c>
      <c r="C58" s="953" t="s">
        <v>134</v>
      </c>
      <c r="D58" s="953"/>
      <c r="E58" s="953"/>
      <c r="F58" s="6"/>
      <c r="G58" s="6"/>
      <c r="H58" s="26"/>
      <c r="I58" s="6"/>
      <c r="J58" s="6"/>
      <c r="K58" s="5"/>
      <c r="L58" s="5"/>
      <c r="M58" s="5"/>
      <c r="N58" s="5"/>
    </row>
    <row r="59" spans="1:14">
      <c r="A59" s="631"/>
      <c r="B59" s="638"/>
      <c r="C59" s="638"/>
      <c r="D59" s="72"/>
      <c r="E59" s="638"/>
      <c r="F59" s="638"/>
      <c r="G59" s="638"/>
      <c r="H59" s="27"/>
      <c r="I59" s="27"/>
      <c r="J59" s="638"/>
      <c r="K59" s="5"/>
      <c r="L59" s="5"/>
      <c r="M59" s="5"/>
      <c r="N59" s="5"/>
    </row>
    <row r="60" spans="1:14">
      <c r="A60" s="631">
        <v>12</v>
      </c>
      <c r="B60" s="6" t="s">
        <v>48</v>
      </c>
      <c r="C60" s="6"/>
      <c r="D60" s="77"/>
      <c r="E60" s="26"/>
      <c r="F60" s="26"/>
      <c r="G60" s="6"/>
      <c r="H60" s="6"/>
      <c r="I60" s="6"/>
      <c r="J60" s="6"/>
      <c r="K60" s="6"/>
      <c r="L60" s="6"/>
      <c r="M60" s="6"/>
      <c r="N60" s="6"/>
    </row>
    <row r="61" spans="1:14">
      <c r="A61" s="631"/>
      <c r="B61" s="6"/>
      <c r="C61" s="6"/>
      <c r="D61" s="77"/>
      <c r="E61" s="26"/>
      <c r="F61" s="26"/>
      <c r="G61" s="26"/>
      <c r="H61" s="6"/>
      <c r="I61" s="6"/>
      <c r="J61" s="6"/>
      <c r="K61" s="6"/>
      <c r="L61" s="6"/>
      <c r="M61" s="6"/>
      <c r="N61" s="6"/>
    </row>
    <row r="62" spans="1:14">
      <c r="A62" s="631"/>
      <c r="B62" s="623" t="s">
        <v>49</v>
      </c>
      <c r="C62" s="762" t="s">
        <v>631</v>
      </c>
      <c r="D62" s="762"/>
      <c r="E62" s="762"/>
      <c r="F62" s="27"/>
      <c r="G62" s="27"/>
      <c r="H62" s="55"/>
      <c r="I62" s="638"/>
      <c r="J62" s="638"/>
      <c r="K62" s="638"/>
      <c r="L62" s="638"/>
      <c r="M62" s="638"/>
      <c r="N62" s="638"/>
    </row>
    <row r="63" spans="1:14">
      <c r="A63" s="631"/>
      <c r="B63" s="638"/>
      <c r="C63" s="638"/>
      <c r="D63" s="115"/>
      <c r="E63" s="55"/>
      <c r="F63" s="638"/>
      <c r="G63" s="638"/>
      <c r="H63" s="55"/>
      <c r="I63" s="55"/>
      <c r="J63" s="638"/>
      <c r="K63" s="638"/>
      <c r="L63" s="638"/>
      <c r="M63" s="638"/>
      <c r="N63" s="638"/>
    </row>
    <row r="64" spans="1:14">
      <c r="A64" s="631"/>
      <c r="B64" s="767" t="s">
        <v>50</v>
      </c>
      <c r="C64" s="800" t="s">
        <v>632</v>
      </c>
      <c r="D64" s="908" t="s">
        <v>633</v>
      </c>
      <c r="E64" s="802" t="s">
        <v>96</v>
      </c>
      <c r="F64" s="790" t="s">
        <v>117</v>
      </c>
      <c r="G64" s="791"/>
      <c r="H64" s="792"/>
      <c r="I64" s="771" t="s">
        <v>52</v>
      </c>
      <c r="J64" s="771"/>
      <c r="K64" s="771"/>
      <c r="L64" s="771" t="s">
        <v>53</v>
      </c>
      <c r="M64" s="771"/>
      <c r="N64" s="771"/>
    </row>
    <row r="65" spans="1:14" ht="52.8">
      <c r="A65" s="639"/>
      <c r="B65" s="767"/>
      <c r="C65" s="801"/>
      <c r="D65" s="909"/>
      <c r="E65" s="803"/>
      <c r="F65" s="623" t="s">
        <v>54</v>
      </c>
      <c r="G65" s="623" t="s">
        <v>55</v>
      </c>
      <c r="H65" s="623" t="s">
        <v>56</v>
      </c>
      <c r="I65" s="623" t="s">
        <v>57</v>
      </c>
      <c r="J65" s="623" t="s">
        <v>55</v>
      </c>
      <c r="K65" s="623" t="s">
        <v>56</v>
      </c>
      <c r="L65" s="623" t="s">
        <v>57</v>
      </c>
      <c r="M65" s="623" t="s">
        <v>55</v>
      </c>
      <c r="N65" s="623" t="s">
        <v>56</v>
      </c>
    </row>
    <row r="66" spans="1:14">
      <c r="A66" s="639"/>
      <c r="B66" s="623" t="s">
        <v>58</v>
      </c>
      <c r="C66" s="130">
        <v>79.8</v>
      </c>
      <c r="D66" s="629">
        <v>76.92</v>
      </c>
      <c r="E66" s="629">
        <v>53.84</v>
      </c>
      <c r="F66" s="629">
        <v>49.69</v>
      </c>
      <c r="G66" s="629">
        <v>96.92</v>
      </c>
      <c r="H66" s="629">
        <v>46.25</v>
      </c>
      <c r="I66" s="28" t="s">
        <v>40</v>
      </c>
      <c r="J66" s="28" t="s">
        <v>40</v>
      </c>
      <c r="K66" s="28" t="s">
        <v>40</v>
      </c>
      <c r="L66" s="28" t="s">
        <v>40</v>
      </c>
      <c r="M66" s="28" t="s">
        <v>40</v>
      </c>
      <c r="N66" s="28" t="s">
        <v>40</v>
      </c>
    </row>
    <row r="67" spans="1:14">
      <c r="A67" s="639"/>
      <c r="B67" s="623" t="s">
        <v>93</v>
      </c>
      <c r="C67" s="130">
        <v>72038.429999999993</v>
      </c>
      <c r="D67" s="133">
        <v>70700.67</v>
      </c>
      <c r="E67" s="629">
        <v>72831.94</v>
      </c>
      <c r="F67" s="629">
        <v>73651.350000000006</v>
      </c>
      <c r="G67" s="28">
        <v>74245.17</v>
      </c>
      <c r="H67" s="28">
        <v>58393.08</v>
      </c>
      <c r="I67" s="28" t="s">
        <v>40</v>
      </c>
      <c r="J67" s="28" t="s">
        <v>40</v>
      </c>
      <c r="K67" s="28" t="s">
        <v>40</v>
      </c>
      <c r="L67" s="28" t="s">
        <v>40</v>
      </c>
      <c r="M67" s="28" t="s">
        <v>40</v>
      </c>
      <c r="N67" s="28" t="s">
        <v>40</v>
      </c>
    </row>
    <row r="68" spans="1:14">
      <c r="A68" s="639"/>
      <c r="B68" s="623" t="s">
        <v>313</v>
      </c>
      <c r="C68" s="829" t="s">
        <v>76</v>
      </c>
      <c r="D68" s="829"/>
      <c r="E68" s="829"/>
      <c r="F68" s="829"/>
      <c r="G68" s="829"/>
      <c r="H68" s="829"/>
      <c r="I68" s="829"/>
      <c r="J68" s="829"/>
      <c r="K68" s="829"/>
      <c r="L68" s="829"/>
      <c r="M68" s="829"/>
      <c r="N68" s="829"/>
    </row>
    <row r="69" spans="1:14" s="5" customFormat="1" ht="13.2">
      <c r="A69" s="639"/>
      <c r="B69" s="830" t="s">
        <v>327</v>
      </c>
      <c r="C69" s="830"/>
      <c r="D69" s="830"/>
      <c r="E69" s="830"/>
      <c r="F69" s="830"/>
      <c r="G69" s="830"/>
      <c r="H69" s="830"/>
      <c r="I69" s="830"/>
      <c r="J69" s="830"/>
      <c r="K69" s="830"/>
      <c r="L69" s="830"/>
      <c r="M69" s="830"/>
      <c r="N69" s="830"/>
    </row>
    <row r="70" spans="1:14">
      <c r="A70" s="639"/>
      <c r="B70" s="832" t="s">
        <v>17</v>
      </c>
      <c r="C70" s="832"/>
      <c r="D70" s="832"/>
      <c r="E70" s="832"/>
      <c r="F70" s="832"/>
      <c r="G70" s="832"/>
      <c r="H70" s="832"/>
      <c r="I70" s="832"/>
      <c r="J70" s="832"/>
      <c r="K70" s="832"/>
      <c r="L70" s="832"/>
      <c r="M70" s="832"/>
      <c r="N70" s="832"/>
    </row>
    <row r="71" spans="1:14">
      <c r="A71" s="639"/>
      <c r="B71" s="810" t="s">
        <v>60</v>
      </c>
      <c r="C71" s="810"/>
      <c r="D71" s="810"/>
      <c r="E71" s="810"/>
      <c r="F71" s="810"/>
      <c r="G71" s="810"/>
      <c r="H71" s="810"/>
      <c r="I71" s="810"/>
      <c r="J71" s="810"/>
      <c r="K71" s="810"/>
      <c r="L71" s="810"/>
      <c r="M71" s="810"/>
      <c r="N71" s="810"/>
    </row>
    <row r="72" spans="1:14">
      <c r="A72" s="1"/>
      <c r="B72" s="853" t="s">
        <v>61</v>
      </c>
      <c r="C72" s="853"/>
      <c r="D72" s="853"/>
      <c r="E72" s="853"/>
      <c r="F72" s="853"/>
      <c r="G72" s="853"/>
      <c r="H72" s="853"/>
      <c r="I72" s="853"/>
      <c r="J72" s="853"/>
      <c r="K72" s="853"/>
      <c r="L72" s="853"/>
      <c r="M72" s="853"/>
      <c r="N72" s="853"/>
    </row>
    <row r="73" spans="1:14">
      <c r="A73" s="639"/>
      <c r="B73" s="831" t="s">
        <v>110</v>
      </c>
      <c r="C73" s="831"/>
      <c r="D73" s="831"/>
      <c r="E73" s="831"/>
      <c r="F73" s="831"/>
      <c r="G73" s="831"/>
      <c r="H73" s="831"/>
      <c r="I73" s="831"/>
      <c r="J73" s="831"/>
      <c r="K73" s="831"/>
      <c r="L73" s="831"/>
      <c r="M73" s="831"/>
      <c r="N73" s="831"/>
    </row>
    <row r="74" spans="1:14">
      <c r="A74" s="639"/>
      <c r="B74" s="831" t="s">
        <v>62</v>
      </c>
      <c r="C74" s="831"/>
      <c r="D74" s="831"/>
      <c r="E74" s="831"/>
      <c r="F74" s="831"/>
      <c r="G74" s="831"/>
      <c r="H74" s="831"/>
      <c r="I74" s="831"/>
      <c r="J74" s="831"/>
      <c r="K74" s="831"/>
      <c r="L74" s="831"/>
      <c r="M74" s="831"/>
      <c r="N74" s="831"/>
    </row>
    <row r="75" spans="1:14">
      <c r="A75" s="639"/>
      <c r="B75" s="30"/>
      <c r="C75" s="30"/>
      <c r="D75" s="78"/>
      <c r="E75" s="30"/>
      <c r="F75" s="30"/>
      <c r="G75" s="8"/>
      <c r="H75" s="8"/>
      <c r="I75" s="8"/>
      <c r="J75" s="8"/>
      <c r="K75" s="8"/>
      <c r="L75" s="8" t="s">
        <v>119</v>
      </c>
      <c r="M75" s="8"/>
      <c r="N75" s="8"/>
    </row>
    <row r="76" spans="1:14">
      <c r="A76" s="631">
        <v>13</v>
      </c>
      <c r="B76" s="796" t="s">
        <v>63</v>
      </c>
      <c r="C76" s="797"/>
      <c r="D76" s="797"/>
      <c r="E76" s="797"/>
      <c r="F76" s="797"/>
      <c r="G76" s="766"/>
      <c r="H76" s="6"/>
      <c r="I76" s="6"/>
      <c r="J76" s="6"/>
      <c r="K76" s="6"/>
      <c r="L76" s="6"/>
      <c r="M76" s="6"/>
      <c r="N76" s="6"/>
    </row>
    <row r="77" spans="1:14">
      <c r="A77" s="631"/>
      <c r="B77" s="5"/>
      <c r="C77" s="638"/>
      <c r="D77" s="72"/>
      <c r="E77" s="638"/>
      <c r="F77" s="638"/>
      <c r="G77" s="638"/>
      <c r="H77" s="638"/>
      <c r="I77" s="638"/>
      <c r="J77" s="638"/>
      <c r="K77" s="638"/>
      <c r="L77" s="638"/>
      <c r="M77" s="638"/>
      <c r="N77" s="638"/>
    </row>
    <row r="78" spans="1:14" ht="39.6">
      <c r="A78" s="639"/>
      <c r="B78" s="620" t="s">
        <v>64</v>
      </c>
      <c r="C78" s="622" t="s">
        <v>65</v>
      </c>
      <c r="D78" s="73" t="s">
        <v>342</v>
      </c>
      <c r="E78" s="99" t="s">
        <v>94</v>
      </c>
      <c r="F78" s="622" t="s">
        <v>67</v>
      </c>
      <c r="G78" s="622" t="s">
        <v>81</v>
      </c>
      <c r="H78" s="8"/>
      <c r="I78" s="8"/>
      <c r="J78" s="8"/>
      <c r="K78" s="8"/>
      <c r="L78" s="8"/>
      <c r="M78" s="8"/>
      <c r="N78" s="8"/>
    </row>
    <row r="79" spans="1:14" ht="25.5" customHeight="1">
      <c r="A79" s="639"/>
      <c r="B79" s="828" t="s">
        <v>440</v>
      </c>
      <c r="C79" s="91" t="s">
        <v>634</v>
      </c>
      <c r="D79" s="33">
        <v>7.13</v>
      </c>
      <c r="E79" s="373">
        <v>8.7100000000000009</v>
      </c>
      <c r="F79" s="958" t="s">
        <v>108</v>
      </c>
      <c r="G79" s="958" t="s">
        <v>95</v>
      </c>
      <c r="H79" s="32"/>
      <c r="I79" s="32"/>
      <c r="J79" s="32"/>
      <c r="K79" s="32"/>
      <c r="L79" s="32"/>
      <c r="M79" s="32"/>
      <c r="N79" s="32"/>
    </row>
    <row r="80" spans="1:14">
      <c r="A80" s="639"/>
      <c r="B80" s="956"/>
      <c r="C80" s="91" t="s">
        <v>229</v>
      </c>
      <c r="D80" s="133" t="s">
        <v>304</v>
      </c>
      <c r="E80" s="373"/>
      <c r="F80" s="959"/>
      <c r="G80" s="959"/>
      <c r="H80" s="32"/>
      <c r="I80" s="32"/>
      <c r="J80" s="32"/>
      <c r="K80" s="32"/>
      <c r="L80" s="32"/>
      <c r="M80" s="32"/>
      <c r="N80" s="32"/>
    </row>
    <row r="81" spans="1:14">
      <c r="A81" s="639"/>
      <c r="B81" s="956"/>
      <c r="C81" s="174" t="s">
        <v>635</v>
      </c>
      <c r="D81" s="133">
        <v>5.77</v>
      </c>
      <c r="E81" s="373">
        <v>3.49</v>
      </c>
      <c r="F81" s="959"/>
      <c r="G81" s="959"/>
      <c r="H81" s="32"/>
      <c r="I81" s="32"/>
      <c r="J81" s="32"/>
      <c r="K81" s="32"/>
      <c r="L81" s="32"/>
      <c r="M81" s="32"/>
      <c r="N81" s="32"/>
    </row>
    <row r="82" spans="1:14">
      <c r="A82" s="639"/>
      <c r="B82" s="956"/>
      <c r="C82" s="174" t="s">
        <v>636</v>
      </c>
      <c r="D82" s="133">
        <v>2.21</v>
      </c>
      <c r="E82" s="373">
        <v>2.64</v>
      </c>
      <c r="F82" s="959"/>
      <c r="G82" s="959"/>
      <c r="H82" s="32"/>
      <c r="I82" s="32"/>
      <c r="J82" s="32"/>
      <c r="K82" s="32"/>
      <c r="L82" s="32"/>
      <c r="M82" s="32"/>
      <c r="N82" s="32"/>
    </row>
    <row r="83" spans="1:14" ht="26.4">
      <c r="A83" s="639"/>
      <c r="B83" s="956"/>
      <c r="C83" s="174" t="s">
        <v>637</v>
      </c>
      <c r="D83" s="133">
        <v>8.7200000000000006</v>
      </c>
      <c r="E83" s="373">
        <v>7.2</v>
      </c>
      <c r="F83" s="959"/>
      <c r="G83" s="959"/>
      <c r="H83" s="32"/>
      <c r="I83" s="32"/>
      <c r="J83" s="32"/>
      <c r="K83" s="32"/>
      <c r="L83" s="32"/>
      <c r="M83" s="32"/>
      <c r="N83" s="32"/>
    </row>
    <row r="84" spans="1:14" ht="26.4">
      <c r="A84" s="639"/>
      <c r="B84" s="956"/>
      <c r="C84" s="174" t="s">
        <v>638</v>
      </c>
      <c r="D84" s="133">
        <v>2.56</v>
      </c>
      <c r="E84" s="373">
        <v>3.09</v>
      </c>
      <c r="F84" s="959"/>
      <c r="G84" s="959"/>
      <c r="H84" s="32"/>
      <c r="I84" s="32"/>
      <c r="J84" s="32"/>
      <c r="K84" s="32"/>
      <c r="L84" s="32"/>
      <c r="M84" s="32"/>
      <c r="N84" s="32"/>
    </row>
    <row r="85" spans="1:14">
      <c r="A85" s="639"/>
      <c r="B85" s="957"/>
      <c r="C85" s="91" t="s">
        <v>70</v>
      </c>
      <c r="D85" s="33">
        <f>(D81+D82+D83+D84)/4</f>
        <v>4.8149999999999995</v>
      </c>
      <c r="E85" s="373">
        <f>SUM(E81:E84)/4</f>
        <v>4.1050000000000004</v>
      </c>
      <c r="F85" s="959"/>
      <c r="G85" s="959"/>
      <c r="H85" s="32"/>
      <c r="I85" s="32"/>
      <c r="J85" s="32"/>
      <c r="K85" s="32"/>
      <c r="L85" s="32"/>
      <c r="M85" s="32"/>
      <c r="N85" s="32"/>
    </row>
    <row r="86" spans="1:14" ht="26.4">
      <c r="A86" s="639"/>
      <c r="B86" s="828" t="s">
        <v>71</v>
      </c>
      <c r="C86" s="91" t="s">
        <v>634</v>
      </c>
      <c r="D86" s="133">
        <v>9.82</v>
      </c>
      <c r="E86" s="373">
        <v>5.71</v>
      </c>
      <c r="F86" s="959"/>
      <c r="G86" s="959"/>
      <c r="H86" s="32"/>
      <c r="I86" s="32"/>
      <c r="J86" s="32"/>
      <c r="K86" s="32"/>
      <c r="L86" s="32"/>
      <c r="M86" s="32"/>
      <c r="N86" s="32"/>
    </row>
    <row r="87" spans="1:14">
      <c r="A87" s="639"/>
      <c r="B87" s="956"/>
      <c r="C87" s="91" t="s">
        <v>229</v>
      </c>
      <c r="D87" s="133" t="s">
        <v>304</v>
      </c>
      <c r="E87" s="373"/>
      <c r="F87" s="959"/>
      <c r="G87" s="959"/>
      <c r="H87" s="32"/>
      <c r="I87" s="32"/>
      <c r="J87" s="32"/>
      <c r="K87" s="32"/>
      <c r="L87" s="32"/>
      <c r="M87" s="32"/>
      <c r="N87" s="32"/>
    </row>
    <row r="88" spans="1:14">
      <c r="A88" s="639"/>
      <c r="B88" s="956"/>
      <c r="C88" s="174" t="s">
        <v>635</v>
      </c>
      <c r="D88" s="133">
        <v>56.03</v>
      </c>
      <c r="E88" s="373">
        <v>89.57</v>
      </c>
      <c r="F88" s="959"/>
      <c r="G88" s="959"/>
      <c r="H88" s="32"/>
      <c r="I88" s="32"/>
      <c r="J88" s="32"/>
      <c r="K88" s="32"/>
      <c r="L88" s="32"/>
      <c r="M88" s="32"/>
      <c r="N88" s="32"/>
    </row>
    <row r="89" spans="1:14">
      <c r="A89" s="639"/>
      <c r="B89" s="956"/>
      <c r="C89" s="174" t="s">
        <v>636</v>
      </c>
      <c r="D89" s="133">
        <v>17.350000000000001</v>
      </c>
      <c r="E89" s="373">
        <v>22.95</v>
      </c>
      <c r="F89" s="959"/>
      <c r="G89" s="959"/>
      <c r="H89" s="32"/>
      <c r="I89" s="32"/>
      <c r="J89" s="32"/>
      <c r="K89" s="32"/>
      <c r="L89" s="32"/>
      <c r="M89" s="32"/>
      <c r="N89" s="32"/>
    </row>
    <row r="90" spans="1:14" ht="26.4">
      <c r="A90" s="639"/>
      <c r="B90" s="956"/>
      <c r="C90" s="174" t="s">
        <v>637</v>
      </c>
      <c r="D90" s="133">
        <v>15.77</v>
      </c>
      <c r="E90" s="373">
        <v>23.74</v>
      </c>
      <c r="F90" s="959"/>
      <c r="G90" s="959"/>
      <c r="H90" s="32"/>
      <c r="I90" s="32"/>
      <c r="J90" s="32"/>
      <c r="K90" s="32"/>
      <c r="L90" s="32"/>
      <c r="M90" s="32"/>
      <c r="N90" s="32"/>
    </row>
    <row r="91" spans="1:14" ht="26.4">
      <c r="A91" s="639"/>
      <c r="B91" s="956"/>
      <c r="C91" s="174" t="s">
        <v>638</v>
      </c>
      <c r="D91" s="133">
        <v>36.19</v>
      </c>
      <c r="E91" s="373">
        <v>29.61</v>
      </c>
      <c r="F91" s="959"/>
      <c r="G91" s="959"/>
      <c r="H91" s="32"/>
      <c r="I91" s="32"/>
      <c r="J91" s="32"/>
      <c r="K91" s="32"/>
      <c r="L91" s="32"/>
      <c r="M91" s="32"/>
      <c r="N91" s="32"/>
    </row>
    <row r="92" spans="1:14">
      <c r="A92" s="639"/>
      <c r="B92" s="957"/>
      <c r="C92" s="91" t="s">
        <v>70</v>
      </c>
      <c r="D92" s="33">
        <f>(D88+D89+D90+D91)/4</f>
        <v>31.334999999999997</v>
      </c>
      <c r="E92" s="373">
        <f>SUM(E88:E91)/4</f>
        <v>41.467500000000001</v>
      </c>
      <c r="F92" s="959"/>
      <c r="G92" s="959"/>
      <c r="H92" s="32"/>
      <c r="I92" s="32"/>
      <c r="J92" s="32"/>
      <c r="K92" s="32"/>
      <c r="L92" s="32"/>
      <c r="M92" s="32"/>
      <c r="N92" s="32"/>
    </row>
    <row r="93" spans="1:14" ht="26.4">
      <c r="A93" s="639"/>
      <c r="B93" s="828" t="s">
        <v>72</v>
      </c>
      <c r="C93" s="91" t="s">
        <v>634</v>
      </c>
      <c r="D93" s="33">
        <v>18.07</v>
      </c>
      <c r="E93" s="373">
        <v>15.04</v>
      </c>
      <c r="F93" s="959"/>
      <c r="G93" s="959"/>
      <c r="H93" s="32"/>
      <c r="I93" s="32"/>
      <c r="J93" s="32"/>
      <c r="K93" s="32"/>
      <c r="L93" s="32"/>
      <c r="M93" s="32"/>
      <c r="N93" s="32"/>
    </row>
    <row r="94" spans="1:14">
      <c r="A94" s="639"/>
      <c r="B94" s="956"/>
      <c r="C94" s="91" t="s">
        <v>229</v>
      </c>
      <c r="D94" s="133" t="s">
        <v>304</v>
      </c>
      <c r="E94" s="373"/>
      <c r="F94" s="959"/>
      <c r="G94" s="959"/>
      <c r="H94" s="32"/>
      <c r="I94" s="32"/>
      <c r="J94" s="32"/>
      <c r="K94" s="32"/>
      <c r="L94" s="32"/>
      <c r="M94" s="32"/>
      <c r="N94" s="32"/>
    </row>
    <row r="95" spans="1:14">
      <c r="A95" s="639"/>
      <c r="B95" s="956"/>
      <c r="C95" s="174" t="s">
        <v>635</v>
      </c>
      <c r="D95" s="133">
        <v>17.8</v>
      </c>
      <c r="E95" s="373">
        <v>9.86</v>
      </c>
      <c r="F95" s="959"/>
      <c r="G95" s="959"/>
      <c r="H95" s="32"/>
      <c r="I95" s="32"/>
      <c r="J95" s="32"/>
      <c r="K95" s="32"/>
      <c r="L95" s="32"/>
      <c r="M95" s="32"/>
      <c r="N95" s="32"/>
    </row>
    <row r="96" spans="1:14">
      <c r="A96" s="639"/>
      <c r="B96" s="956"/>
      <c r="C96" s="174" t="s">
        <v>636</v>
      </c>
      <c r="D96" s="133">
        <v>19.48</v>
      </c>
      <c r="E96" s="373">
        <v>11.56</v>
      </c>
      <c r="F96" s="959"/>
      <c r="G96" s="959"/>
      <c r="H96" s="32"/>
      <c r="I96" s="32"/>
      <c r="J96" s="32"/>
      <c r="K96" s="32"/>
      <c r="L96" s="32"/>
      <c r="M96" s="32"/>
      <c r="N96" s="32"/>
    </row>
    <row r="97" spans="1:14" ht="26.4">
      <c r="A97" s="639"/>
      <c r="B97" s="956"/>
      <c r="C97" s="174" t="s">
        <v>637</v>
      </c>
      <c r="D97" s="133">
        <v>11.17</v>
      </c>
      <c r="E97" s="373">
        <v>10.08</v>
      </c>
      <c r="F97" s="959"/>
      <c r="G97" s="959"/>
      <c r="H97" s="32"/>
      <c r="I97" s="32"/>
      <c r="J97" s="32"/>
      <c r="K97" s="32"/>
      <c r="L97" s="32"/>
      <c r="M97" s="32"/>
      <c r="N97" s="32"/>
    </row>
    <row r="98" spans="1:14" ht="26.4">
      <c r="A98" s="639"/>
      <c r="B98" s="956"/>
      <c r="C98" s="174" t="s">
        <v>638</v>
      </c>
      <c r="D98" s="133">
        <v>8.6</v>
      </c>
      <c r="E98" s="373">
        <v>8.3000000000000007</v>
      </c>
      <c r="F98" s="959"/>
      <c r="G98" s="959"/>
      <c r="H98" s="32"/>
      <c r="I98" s="32"/>
      <c r="J98" s="32"/>
      <c r="K98" s="32"/>
      <c r="L98" s="32"/>
      <c r="M98" s="32"/>
      <c r="N98" s="32"/>
    </row>
    <row r="99" spans="1:14">
      <c r="A99" s="639"/>
      <c r="B99" s="957"/>
      <c r="C99" s="91" t="s">
        <v>70</v>
      </c>
      <c r="D99" s="33">
        <f>(D95+D96+D97+D98)/4</f>
        <v>14.262499999999999</v>
      </c>
      <c r="E99" s="373">
        <f>SUM(E95:E98)/4</f>
        <v>9.9499999999999993</v>
      </c>
      <c r="F99" s="959"/>
      <c r="G99" s="959"/>
      <c r="H99" s="32"/>
      <c r="I99" s="32"/>
      <c r="J99" s="32"/>
      <c r="K99" s="32"/>
      <c r="L99" s="32"/>
      <c r="M99" s="32"/>
      <c r="N99" s="32"/>
    </row>
    <row r="100" spans="1:14" ht="26.4">
      <c r="A100" s="639"/>
      <c r="B100" s="972" t="s">
        <v>73</v>
      </c>
      <c r="C100" s="91" t="s">
        <v>634</v>
      </c>
      <c r="D100" s="133">
        <v>39.46</v>
      </c>
      <c r="E100" s="373">
        <v>51.26</v>
      </c>
      <c r="F100" s="959"/>
      <c r="G100" s="959"/>
      <c r="H100" s="32"/>
      <c r="I100" s="32"/>
      <c r="J100" s="32"/>
      <c r="K100" s="32"/>
      <c r="L100" s="32"/>
      <c r="M100" s="32"/>
      <c r="N100" s="32"/>
    </row>
    <row r="101" spans="1:14">
      <c r="A101" s="639"/>
      <c r="B101" s="973"/>
      <c r="C101" s="91" t="s">
        <v>229</v>
      </c>
      <c r="D101" s="133" t="s">
        <v>304</v>
      </c>
      <c r="E101" s="373"/>
      <c r="F101" s="959"/>
      <c r="G101" s="959"/>
      <c r="H101" s="32"/>
      <c r="I101" s="32"/>
      <c r="J101" s="32"/>
      <c r="K101" s="32"/>
      <c r="L101" s="32"/>
      <c r="M101" s="32"/>
      <c r="N101" s="32"/>
    </row>
    <row r="102" spans="1:14">
      <c r="A102" s="639"/>
      <c r="B102" s="973"/>
      <c r="C102" s="174" t="s">
        <v>635</v>
      </c>
      <c r="D102" s="133">
        <v>32.409999999999997</v>
      </c>
      <c r="E102" s="373">
        <v>35.43</v>
      </c>
      <c r="F102" s="959"/>
      <c r="G102" s="959"/>
      <c r="H102" s="32"/>
      <c r="I102" s="32"/>
      <c r="J102" s="32"/>
      <c r="K102" s="32"/>
      <c r="L102" s="32"/>
      <c r="M102" s="32"/>
      <c r="N102" s="32"/>
    </row>
    <row r="103" spans="1:14">
      <c r="A103" s="639"/>
      <c r="B103" s="973"/>
      <c r="C103" s="174" t="s">
        <v>636</v>
      </c>
      <c r="D103" s="133">
        <v>11.36</v>
      </c>
      <c r="E103" s="373">
        <v>18</v>
      </c>
      <c r="F103" s="959"/>
      <c r="G103" s="959"/>
      <c r="H103" s="32"/>
      <c r="I103" s="32"/>
      <c r="J103" s="32"/>
      <c r="K103" s="32"/>
      <c r="L103" s="32"/>
      <c r="M103" s="32"/>
      <c r="N103" s="32"/>
    </row>
    <row r="104" spans="1:14" ht="26.4">
      <c r="A104" s="639"/>
      <c r="B104" s="973"/>
      <c r="C104" s="174" t="s">
        <v>637</v>
      </c>
      <c r="D104" s="133">
        <v>64.239999999999995</v>
      </c>
      <c r="E104" s="373">
        <v>71.47</v>
      </c>
      <c r="F104" s="959"/>
      <c r="G104" s="959"/>
      <c r="H104" s="32"/>
      <c r="I104" s="32"/>
      <c r="J104" s="32"/>
      <c r="K104" s="32"/>
      <c r="L104" s="32"/>
      <c r="M104" s="32"/>
      <c r="N104" s="32"/>
    </row>
    <row r="105" spans="1:14" ht="26.4">
      <c r="A105" s="639"/>
      <c r="B105" s="973"/>
      <c r="C105" s="174" t="s">
        <v>638</v>
      </c>
      <c r="D105" s="133">
        <v>30.4</v>
      </c>
      <c r="E105" s="373">
        <v>34.700000000000003</v>
      </c>
      <c r="F105" s="959"/>
      <c r="G105" s="959"/>
      <c r="H105" s="32"/>
      <c r="I105" s="32"/>
      <c r="J105" s="32"/>
      <c r="K105" s="32"/>
      <c r="L105" s="32"/>
      <c r="M105" s="32"/>
      <c r="N105" s="32"/>
    </row>
    <row r="106" spans="1:14" ht="15" customHeight="1">
      <c r="A106" s="639"/>
      <c r="B106" s="973"/>
      <c r="C106" s="2" t="s">
        <v>70</v>
      </c>
      <c r="D106" s="33">
        <f>(D102+D103+D104+D105)/4</f>
        <v>34.602499999999999</v>
      </c>
      <c r="E106" s="373">
        <f>SUM(E102:E105)/4</f>
        <v>39.900000000000006</v>
      </c>
      <c r="F106" s="974"/>
      <c r="G106" s="974"/>
      <c r="H106" s="32"/>
      <c r="I106" s="32"/>
      <c r="J106" s="32"/>
      <c r="K106" s="32"/>
      <c r="L106" s="32"/>
      <c r="M106" s="32"/>
      <c r="N106" s="32"/>
    </row>
    <row r="107" spans="1:14" ht="15.75" customHeight="1">
      <c r="A107" s="5"/>
      <c r="B107" s="1038" t="s">
        <v>639</v>
      </c>
      <c r="C107" s="1039"/>
      <c r="D107" s="1039"/>
      <c r="E107" s="1039"/>
      <c r="F107" s="1039"/>
      <c r="G107" s="1040"/>
      <c r="H107" s="32"/>
      <c r="I107" s="32"/>
      <c r="J107" s="5"/>
      <c r="K107" s="5"/>
      <c r="L107" s="5"/>
      <c r="M107" s="5"/>
      <c r="N107" s="5"/>
    </row>
    <row r="108" spans="1:14" ht="26.25" customHeight="1">
      <c r="A108" s="631">
        <v>14</v>
      </c>
      <c r="B108" s="783" t="s">
        <v>78</v>
      </c>
      <c r="C108" s="784"/>
      <c r="D108" s="784"/>
      <c r="E108" s="784"/>
      <c r="F108" s="784"/>
      <c r="G108" s="785"/>
      <c r="H108" s="5"/>
      <c r="I108" s="5"/>
      <c r="J108" s="5"/>
      <c r="K108" s="5"/>
      <c r="L108" s="5"/>
      <c r="M108" s="5"/>
      <c r="N108" s="5"/>
    </row>
    <row r="109" spans="1:14">
      <c r="A109" s="619"/>
      <c r="B109" s="36" t="s">
        <v>74</v>
      </c>
      <c r="C109" s="807" t="s">
        <v>40</v>
      </c>
      <c r="D109" s="807"/>
      <c r="E109" s="807"/>
      <c r="F109" s="807"/>
      <c r="G109" s="807"/>
      <c r="H109" s="5"/>
      <c r="I109" s="5"/>
      <c r="J109" s="5"/>
      <c r="K109" s="5"/>
      <c r="L109" s="5"/>
      <c r="M109" s="5"/>
      <c r="N109" s="5"/>
    </row>
    <row r="110" spans="1:14">
      <c r="A110" s="5"/>
      <c r="B110" s="5"/>
      <c r="C110" s="598"/>
      <c r="D110" s="92"/>
      <c r="E110" s="618"/>
      <c r="F110" s="618"/>
      <c r="G110" s="618"/>
      <c r="H110" s="5"/>
      <c r="I110" s="5"/>
      <c r="J110" s="5"/>
      <c r="K110" s="5"/>
      <c r="L110" s="5"/>
      <c r="M110" s="5"/>
      <c r="N110" s="5"/>
    </row>
    <row r="111" spans="1:14">
      <c r="B111" s="843" t="s">
        <v>640</v>
      </c>
      <c r="C111" s="843"/>
      <c r="D111" s="843"/>
      <c r="E111" s="843"/>
      <c r="F111" s="843"/>
      <c r="G111" s="843"/>
    </row>
    <row r="112" spans="1:14">
      <c r="C112" s="618"/>
    </row>
    <row r="113" spans="2:7" ht="14.4" customHeight="1">
      <c r="B113" s="933" t="s">
        <v>818</v>
      </c>
      <c r="C113" s="933"/>
      <c r="D113" s="933"/>
      <c r="E113" s="933"/>
      <c r="F113" s="933"/>
      <c r="G113" s="933"/>
    </row>
    <row r="114" spans="2:7">
      <c r="C114" s="117"/>
    </row>
    <row r="115" spans="2:7">
      <c r="C115" s="109"/>
      <c r="D115" s="109"/>
    </row>
    <row r="116" spans="2:7">
      <c r="C116" s="109"/>
    </row>
  </sheetData>
  <mergeCells count="67">
    <mergeCell ref="B107:G107"/>
    <mergeCell ref="B108:G108"/>
    <mergeCell ref="C109:G109"/>
    <mergeCell ref="B111:G111"/>
    <mergeCell ref="B113:G113"/>
    <mergeCell ref="B73:N73"/>
    <mergeCell ref="B74:N74"/>
    <mergeCell ref="B76:G76"/>
    <mergeCell ref="B79:B85"/>
    <mergeCell ref="F79:F106"/>
    <mergeCell ref="G79:G106"/>
    <mergeCell ref="B86:B92"/>
    <mergeCell ref="B93:B99"/>
    <mergeCell ref="B100:B106"/>
    <mergeCell ref="B72:N72"/>
    <mergeCell ref="B64:B65"/>
    <mergeCell ref="C64:C65"/>
    <mergeCell ref="D64:D65"/>
    <mergeCell ref="E64:E65"/>
    <mergeCell ref="F64:H64"/>
    <mergeCell ref="I64:K64"/>
    <mergeCell ref="L64:N64"/>
    <mergeCell ref="C68:N68"/>
    <mergeCell ref="B69:N69"/>
    <mergeCell ref="B70:N70"/>
    <mergeCell ref="B71:N71"/>
    <mergeCell ref="C62:E62"/>
    <mergeCell ref="B43:E43"/>
    <mergeCell ref="B45:E45"/>
    <mergeCell ref="B48:E48"/>
    <mergeCell ref="B50:E50"/>
    <mergeCell ref="B51:B52"/>
    <mergeCell ref="C51:E52"/>
    <mergeCell ref="C53:E53"/>
    <mergeCell ref="C54:E54"/>
    <mergeCell ref="B55:E55"/>
    <mergeCell ref="B56:E56"/>
    <mergeCell ref="C58:E58"/>
    <mergeCell ref="C42:E42"/>
    <mergeCell ref="D27:D30"/>
    <mergeCell ref="E27:E30"/>
    <mergeCell ref="B31:E31"/>
    <mergeCell ref="B33:E33"/>
    <mergeCell ref="C34:E34"/>
    <mergeCell ref="C35:E35"/>
    <mergeCell ref="C36:E36"/>
    <mergeCell ref="B39:E39"/>
    <mergeCell ref="C40:E40"/>
    <mergeCell ref="C41:E41"/>
    <mergeCell ref="B25:E25"/>
    <mergeCell ref="C11:E11"/>
    <mergeCell ref="B12:E12"/>
    <mergeCell ref="C14:E14"/>
    <mergeCell ref="B15:E15"/>
    <mergeCell ref="B17:E17"/>
    <mergeCell ref="C18:E18"/>
    <mergeCell ref="C19:E19"/>
    <mergeCell ref="C20:E20"/>
    <mergeCell ref="C21:E21"/>
    <mergeCell ref="C22:E22"/>
    <mergeCell ref="B24:E24"/>
    <mergeCell ref="B9:E9"/>
    <mergeCell ref="A1:B1"/>
    <mergeCell ref="C3:E3"/>
    <mergeCell ref="C5:E5"/>
    <mergeCell ref="B6:E6"/>
    <mergeCell ref="C8:E8"/>
  </mergeCells>
  <pageMargins left="0.7" right="0.7" top="0.75" bottom="0.75" header="0.3" footer="0.3"/>
  <pageSetup paperSize="8" scale="88" orientation="landscape" horizontalDpi="200" verticalDpi="200" r:id="rId1"/>
  <rowBreaks count="1" manualBreakCount="1">
    <brk id="68" max="13" man="1"/>
  </row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1"/>
  <sheetViews>
    <sheetView view="pageBreakPreview" topLeftCell="A86" zoomScaleNormal="100" zoomScaleSheetLayoutView="100" zoomScalePageLayoutView="50" workbookViewId="0">
      <selection activeCell="E101" sqref="E101"/>
    </sheetView>
  </sheetViews>
  <sheetFormatPr defaultRowHeight="14.4"/>
  <cols>
    <col min="1" max="1" width="6.44140625" bestFit="1" customWidth="1"/>
    <col min="2" max="2" width="46" bestFit="1" customWidth="1"/>
    <col min="3" max="3" width="22.6640625" customWidth="1"/>
    <col min="4" max="4" width="18.109375" customWidth="1"/>
    <col min="5" max="5" width="18.6640625" customWidth="1"/>
    <col min="6" max="6" width="9.33203125" bestFit="1" customWidth="1"/>
    <col min="7" max="7" width="10.33203125" bestFit="1" customWidth="1"/>
    <col min="8" max="8" width="11.44140625" bestFit="1" customWidth="1"/>
    <col min="9" max="9" width="7.109375" bestFit="1" customWidth="1"/>
    <col min="10" max="10" width="9.109375" bestFit="1" customWidth="1"/>
    <col min="11" max="11" width="6.88671875" bestFit="1" customWidth="1"/>
    <col min="12" max="12" width="7.109375" bestFit="1" customWidth="1"/>
    <col min="13" max="14" width="6.88671875" bestFit="1" customWidth="1"/>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25.8" customHeight="1">
      <c r="A3" s="662" t="s">
        <v>1</v>
      </c>
      <c r="B3" s="2" t="s">
        <v>2</v>
      </c>
      <c r="C3" s="807" t="s">
        <v>704</v>
      </c>
      <c r="D3" s="807"/>
      <c r="E3" s="807"/>
      <c r="F3" s="176"/>
      <c r="H3" s="5"/>
      <c r="I3" s="5"/>
      <c r="J3" s="5"/>
      <c r="K3" s="5"/>
      <c r="L3" s="5"/>
      <c r="M3" s="5"/>
      <c r="N3" s="5"/>
    </row>
    <row r="4" spans="1:14">
      <c r="A4" s="5"/>
      <c r="B4" s="5"/>
      <c r="C4" s="5"/>
      <c r="D4" s="70"/>
      <c r="E4" s="5"/>
      <c r="F4" s="5"/>
      <c r="G4" s="5"/>
      <c r="H4" s="5"/>
      <c r="I4" s="5"/>
      <c r="J4" s="5"/>
      <c r="K4" s="5"/>
      <c r="L4" s="5"/>
      <c r="M4" s="5"/>
      <c r="N4" s="5"/>
    </row>
    <row r="5" spans="1:14">
      <c r="A5" s="19">
        <v>1</v>
      </c>
      <c r="B5" s="2" t="s">
        <v>3</v>
      </c>
      <c r="C5" s="805" t="s">
        <v>705</v>
      </c>
      <c r="D5" s="805"/>
      <c r="E5" s="805"/>
      <c r="F5" s="5"/>
      <c r="G5" s="5"/>
      <c r="H5" s="5"/>
      <c r="I5" s="5"/>
      <c r="J5" s="5"/>
      <c r="K5" s="5"/>
      <c r="L5" s="5"/>
      <c r="M5" s="5"/>
      <c r="N5" s="5"/>
    </row>
    <row r="6" spans="1:14">
      <c r="A6" s="664"/>
      <c r="B6" s="810" t="s">
        <v>5</v>
      </c>
      <c r="C6" s="810"/>
      <c r="D6" s="810"/>
      <c r="E6" s="810"/>
      <c r="F6" s="5"/>
      <c r="G6" s="5"/>
      <c r="H6" s="5"/>
      <c r="I6" s="5"/>
      <c r="J6" s="5"/>
      <c r="K6" s="5"/>
      <c r="L6" s="5"/>
      <c r="M6" s="5"/>
      <c r="N6" s="5"/>
    </row>
    <row r="7" spans="1:14">
      <c r="A7" s="664"/>
      <c r="B7" s="6"/>
      <c r="C7" s="5"/>
      <c r="D7" s="70"/>
      <c r="E7" s="5"/>
      <c r="F7" s="5"/>
      <c r="G7" s="5"/>
      <c r="H7" s="5"/>
      <c r="I7" s="5"/>
      <c r="J7" s="5"/>
      <c r="K7" s="5"/>
      <c r="L7" s="5"/>
      <c r="M7" s="5"/>
      <c r="N7" s="5"/>
    </row>
    <row r="8" spans="1:14">
      <c r="A8" s="664">
        <v>2</v>
      </c>
      <c r="B8" s="2" t="s">
        <v>6</v>
      </c>
      <c r="C8" s="807" t="s">
        <v>1301</v>
      </c>
      <c r="D8" s="807"/>
      <c r="E8" s="807"/>
      <c r="F8" s="5"/>
      <c r="G8" s="5"/>
      <c r="H8" s="5"/>
      <c r="I8" s="5"/>
      <c r="J8" s="5"/>
      <c r="K8" s="5"/>
      <c r="L8" s="5"/>
      <c r="M8" s="5"/>
      <c r="N8" s="5"/>
    </row>
    <row r="9" spans="1:14">
      <c r="A9" s="664"/>
      <c r="B9" s="810" t="s">
        <v>5</v>
      </c>
      <c r="C9" s="810"/>
      <c r="D9" s="810"/>
      <c r="E9" s="810"/>
      <c r="F9" s="5"/>
      <c r="G9" s="5"/>
      <c r="H9" s="5"/>
      <c r="I9" s="5"/>
      <c r="J9" s="5"/>
      <c r="K9" s="5"/>
      <c r="L9" s="5"/>
      <c r="M9" s="5"/>
      <c r="N9" s="5"/>
    </row>
    <row r="10" spans="1:14">
      <c r="A10" s="664"/>
      <c r="B10" s="6"/>
      <c r="C10" s="5"/>
      <c r="D10" s="70"/>
      <c r="E10" s="5"/>
      <c r="F10" s="5"/>
      <c r="G10" s="5"/>
      <c r="H10" s="5"/>
      <c r="I10" s="5"/>
      <c r="J10" s="5"/>
      <c r="K10" s="5"/>
      <c r="L10" s="5"/>
      <c r="M10" s="5"/>
      <c r="N10" s="5"/>
    </row>
    <row r="11" spans="1:14" ht="27" customHeight="1">
      <c r="A11" s="664">
        <v>3</v>
      </c>
      <c r="B11" s="2" t="s">
        <v>7</v>
      </c>
      <c r="C11" s="805" t="s">
        <v>332</v>
      </c>
      <c r="D11" s="805"/>
      <c r="E11" s="805"/>
      <c r="F11" s="5"/>
      <c r="G11" s="5"/>
      <c r="H11" s="5"/>
      <c r="I11" s="5"/>
      <c r="J11" s="5"/>
      <c r="K11" s="5"/>
      <c r="L11" s="5"/>
      <c r="M11" s="5"/>
      <c r="N11" s="5"/>
    </row>
    <row r="12" spans="1:14">
      <c r="A12" s="664"/>
      <c r="B12" s="810" t="s">
        <v>5</v>
      </c>
      <c r="C12" s="810"/>
      <c r="D12" s="810"/>
      <c r="E12" s="810"/>
      <c r="F12" s="5"/>
      <c r="G12" s="5"/>
      <c r="H12" s="5"/>
      <c r="I12" s="5"/>
      <c r="J12" s="5"/>
      <c r="K12" s="5"/>
      <c r="L12" s="5"/>
      <c r="M12" s="5"/>
      <c r="N12" s="5"/>
    </row>
    <row r="13" spans="1:14">
      <c r="A13" s="664"/>
      <c r="B13" s="6"/>
      <c r="C13" s="5"/>
      <c r="D13" s="70"/>
      <c r="E13" s="5"/>
      <c r="F13" s="5"/>
      <c r="G13" s="5"/>
      <c r="H13" s="5"/>
      <c r="I13" s="5"/>
      <c r="J13" s="5"/>
      <c r="K13" s="5"/>
      <c r="L13" s="5"/>
      <c r="M13" s="5"/>
      <c r="N13" s="5"/>
    </row>
    <row r="14" spans="1:14">
      <c r="A14" s="664">
        <v>4</v>
      </c>
      <c r="B14" s="2" t="s">
        <v>9</v>
      </c>
      <c r="C14" s="807" t="s">
        <v>706</v>
      </c>
      <c r="D14" s="807"/>
      <c r="E14" s="807"/>
      <c r="F14" s="175"/>
      <c r="G14" s="5"/>
      <c r="H14" s="5"/>
      <c r="I14" s="5"/>
      <c r="J14" s="5"/>
      <c r="K14" s="5"/>
      <c r="L14" s="5"/>
      <c r="M14" s="5"/>
      <c r="N14" s="5"/>
    </row>
    <row r="15" spans="1:14">
      <c r="A15" s="664"/>
      <c r="B15" s="810" t="s">
        <v>10</v>
      </c>
      <c r="C15" s="810"/>
      <c r="D15" s="810"/>
      <c r="E15" s="810"/>
      <c r="F15" s="175"/>
      <c r="G15" s="5"/>
      <c r="H15" s="5"/>
      <c r="I15" s="5"/>
      <c r="J15" s="5"/>
      <c r="K15" s="5"/>
      <c r="L15" s="5"/>
      <c r="M15" s="5"/>
      <c r="N15" s="5"/>
    </row>
    <row r="16" spans="1:14">
      <c r="A16" s="664"/>
      <c r="B16" s="5"/>
      <c r="C16" s="5"/>
      <c r="D16" s="70"/>
      <c r="E16" s="5"/>
      <c r="F16" s="5"/>
      <c r="G16" s="5"/>
      <c r="H16" s="5"/>
      <c r="I16" s="5"/>
      <c r="J16" s="5"/>
      <c r="K16" s="5"/>
      <c r="L16" s="5"/>
      <c r="M16" s="5"/>
      <c r="N16" s="5"/>
    </row>
    <row r="17" spans="1:14" ht="30.75" customHeight="1">
      <c r="A17" s="664">
        <v>5</v>
      </c>
      <c r="B17" s="767" t="s">
        <v>308</v>
      </c>
      <c r="C17" s="800"/>
      <c r="D17" s="800"/>
      <c r="E17" s="800"/>
      <c r="F17" s="6"/>
      <c r="G17" s="6"/>
      <c r="H17" s="6"/>
      <c r="I17" s="6"/>
      <c r="J17" s="8"/>
      <c r="K17" s="8"/>
      <c r="L17" s="8"/>
      <c r="M17" s="8"/>
      <c r="N17" s="8"/>
    </row>
    <row r="18" spans="1:14">
      <c r="A18" s="664"/>
      <c r="B18" s="2" t="s">
        <v>12</v>
      </c>
      <c r="C18" s="833">
        <v>0.12529999999999999</v>
      </c>
      <c r="D18" s="834"/>
      <c r="E18" s="834"/>
      <c r="F18" s="175"/>
      <c r="G18" s="8"/>
      <c r="H18" s="8"/>
      <c r="I18" s="8"/>
      <c r="J18" s="8"/>
      <c r="K18" s="8"/>
      <c r="L18" s="8"/>
      <c r="M18" s="8"/>
      <c r="N18" s="8"/>
    </row>
    <row r="19" spans="1:14" ht="26.4">
      <c r="A19" s="664"/>
      <c r="B19" s="655" t="s">
        <v>612</v>
      </c>
      <c r="C19" s="833">
        <v>1.4E-3</v>
      </c>
      <c r="D19" s="834"/>
      <c r="E19" s="834"/>
      <c r="F19" s="659"/>
      <c r="G19" s="334"/>
      <c r="H19" s="335"/>
      <c r="J19" s="8"/>
      <c r="K19" s="8"/>
      <c r="L19" s="8"/>
      <c r="M19" s="8"/>
      <c r="N19" s="8"/>
    </row>
    <row r="20" spans="1:14">
      <c r="A20" s="664"/>
      <c r="B20" s="655" t="s">
        <v>116</v>
      </c>
      <c r="C20" s="833">
        <v>1.4E-3</v>
      </c>
      <c r="D20" s="834"/>
      <c r="E20" s="834"/>
      <c r="F20" s="659"/>
      <c r="G20" s="8"/>
      <c r="H20" s="8"/>
      <c r="I20" s="8"/>
      <c r="J20" s="8"/>
      <c r="K20" s="8"/>
      <c r="L20" s="8"/>
      <c r="M20" s="8"/>
      <c r="N20" s="8"/>
    </row>
    <row r="21" spans="1:14">
      <c r="A21" s="664"/>
      <c r="B21" s="648" t="s">
        <v>15</v>
      </c>
      <c r="C21" s="834" t="s">
        <v>107</v>
      </c>
      <c r="D21" s="834"/>
      <c r="E21" s="834"/>
      <c r="F21" s="659"/>
      <c r="G21" s="8"/>
      <c r="H21" s="8"/>
      <c r="I21" s="8"/>
      <c r="J21" s="8"/>
      <c r="K21" s="8"/>
      <c r="L21" s="8"/>
      <c r="M21" s="8"/>
      <c r="N21" s="8"/>
    </row>
    <row r="22" spans="1:14">
      <c r="A22" s="664"/>
      <c r="B22" s="649" t="s">
        <v>16</v>
      </c>
      <c r="C22" s="762" t="s">
        <v>89</v>
      </c>
      <c r="D22" s="762"/>
      <c r="E22" s="762"/>
      <c r="F22" s="659"/>
      <c r="G22" s="8"/>
      <c r="H22" s="8"/>
      <c r="I22" s="8"/>
      <c r="J22" s="8"/>
      <c r="K22" s="8"/>
      <c r="L22" s="8"/>
      <c r="M22" s="8"/>
      <c r="N22" s="8"/>
    </row>
    <row r="23" spans="1:14">
      <c r="A23" s="664"/>
      <c r="B23" s="659"/>
      <c r="C23" s="659"/>
      <c r="D23" s="72"/>
      <c r="E23" s="659"/>
      <c r="F23" s="659"/>
      <c r="G23" s="8"/>
      <c r="H23" s="8"/>
      <c r="I23" s="8"/>
      <c r="J23" s="8"/>
      <c r="K23" s="8"/>
      <c r="L23" s="8"/>
      <c r="M23" s="8"/>
      <c r="N23" s="8"/>
    </row>
    <row r="24" spans="1:14">
      <c r="A24" s="664">
        <v>6</v>
      </c>
      <c r="B24" s="767" t="s">
        <v>312</v>
      </c>
      <c r="C24" s="767"/>
      <c r="D24" s="767"/>
      <c r="E24" s="767"/>
      <c r="F24" s="6"/>
      <c r="G24" s="6"/>
      <c r="H24" s="8"/>
      <c r="I24" s="6"/>
      <c r="J24" s="6"/>
      <c r="K24" s="5"/>
      <c r="L24" s="5"/>
      <c r="M24" s="5"/>
      <c r="N24" s="5"/>
    </row>
    <row r="25" spans="1:14">
      <c r="A25" s="664"/>
      <c r="B25" s="812" t="s">
        <v>19</v>
      </c>
      <c r="C25" s="813"/>
      <c r="D25" s="813"/>
      <c r="E25" s="842"/>
      <c r="F25" s="659"/>
      <c r="G25" s="5"/>
      <c r="H25" s="5"/>
      <c r="I25" s="5"/>
      <c r="J25" s="5"/>
      <c r="K25" s="5"/>
      <c r="L25" s="5"/>
      <c r="M25" s="5"/>
      <c r="N25" s="5"/>
    </row>
    <row r="26" spans="1:14">
      <c r="A26" s="664"/>
      <c r="B26" s="649" t="s">
        <v>20</v>
      </c>
      <c r="C26" s="651" t="s">
        <v>97</v>
      </c>
      <c r="D26" s="73" t="s">
        <v>98</v>
      </c>
      <c r="E26" s="651" t="s">
        <v>22</v>
      </c>
      <c r="F26" s="659"/>
      <c r="G26" s="336"/>
      <c r="H26" s="5"/>
      <c r="I26" s="5"/>
      <c r="J26" s="5"/>
      <c r="K26" s="5"/>
      <c r="L26" s="5"/>
      <c r="M26" s="5"/>
      <c r="N26" s="5"/>
    </row>
    <row r="27" spans="1:14" ht="15" customHeight="1">
      <c r="A27" s="664"/>
      <c r="B27" s="653" t="s">
        <v>441</v>
      </c>
      <c r="C27" s="140">
        <v>8255.98</v>
      </c>
      <c r="D27" s="1072" t="s">
        <v>99</v>
      </c>
      <c r="E27" s="967" t="s">
        <v>91</v>
      </c>
      <c r="F27" s="659"/>
      <c r="G27" s="5"/>
      <c r="H27" s="5"/>
      <c r="I27" s="5"/>
      <c r="J27" s="5"/>
      <c r="K27" s="5"/>
      <c r="L27" s="5"/>
      <c r="M27" s="5"/>
      <c r="N27" s="5"/>
    </row>
    <row r="28" spans="1:14">
      <c r="A28" s="664"/>
      <c r="B28" s="653" t="s">
        <v>24</v>
      </c>
      <c r="C28" s="140">
        <v>832.56</v>
      </c>
      <c r="D28" s="1073"/>
      <c r="E28" s="968"/>
      <c r="F28" s="659"/>
      <c r="G28" s="5"/>
      <c r="H28" s="5"/>
      <c r="I28" s="5"/>
      <c r="J28" s="5"/>
      <c r="K28" s="5"/>
      <c r="L28" s="5"/>
      <c r="M28" s="5"/>
      <c r="N28" s="5"/>
    </row>
    <row r="29" spans="1:14">
      <c r="A29" s="664"/>
      <c r="B29" s="653" t="s">
        <v>25</v>
      </c>
      <c r="C29" s="140">
        <v>816</v>
      </c>
      <c r="D29" s="1073"/>
      <c r="E29" s="968"/>
      <c r="F29" s="659"/>
      <c r="G29" s="5"/>
      <c r="H29" s="5"/>
      <c r="I29" s="5"/>
      <c r="J29" s="5"/>
      <c r="K29" s="5"/>
      <c r="L29" s="5"/>
      <c r="M29" s="5"/>
      <c r="N29" s="5"/>
    </row>
    <row r="30" spans="1:14">
      <c r="A30" s="664"/>
      <c r="B30" s="653" t="s">
        <v>26</v>
      </c>
      <c r="C30" s="140">
        <v>2967.81</v>
      </c>
      <c r="D30" s="1074"/>
      <c r="E30" s="969"/>
      <c r="F30" s="659"/>
      <c r="G30" s="5"/>
      <c r="H30" s="5"/>
      <c r="I30" s="5"/>
      <c r="J30" s="5"/>
      <c r="K30" s="5"/>
      <c r="L30" s="5"/>
      <c r="M30" s="5"/>
      <c r="N30" s="5"/>
    </row>
    <row r="31" spans="1:14">
      <c r="A31" s="664"/>
      <c r="B31" s="768" t="s">
        <v>707</v>
      </c>
      <c r="C31" s="769"/>
      <c r="D31" s="769"/>
      <c r="E31" s="770"/>
      <c r="F31" s="659"/>
      <c r="G31" s="5"/>
      <c r="H31" s="5"/>
      <c r="I31" s="5"/>
      <c r="J31" s="5"/>
      <c r="K31" s="5"/>
      <c r="L31" s="5"/>
      <c r="M31" s="5"/>
      <c r="N31" s="5"/>
    </row>
    <row r="32" spans="1:14">
      <c r="A32" s="664"/>
      <c r="B32" s="8"/>
      <c r="C32" s="659"/>
      <c r="D32" s="72"/>
      <c r="E32" s="659"/>
      <c r="F32" s="659"/>
      <c r="G32" s="5"/>
      <c r="H32" s="5"/>
      <c r="I32" s="5"/>
      <c r="J32" s="5"/>
      <c r="K32" s="5"/>
      <c r="L32" s="5"/>
      <c r="M32" s="5"/>
      <c r="N32" s="5"/>
    </row>
    <row r="33" spans="1:14">
      <c r="A33" s="664">
        <v>7</v>
      </c>
      <c r="B33" s="767" t="s">
        <v>27</v>
      </c>
      <c r="C33" s="767"/>
      <c r="D33" s="767"/>
      <c r="E33" s="767"/>
      <c r="F33" s="6"/>
      <c r="G33" s="6"/>
      <c r="H33" s="6"/>
      <c r="I33" s="6"/>
      <c r="J33" s="6"/>
      <c r="K33" s="5"/>
      <c r="L33" s="5"/>
      <c r="M33" s="5"/>
      <c r="N33" s="5"/>
    </row>
    <row r="34" spans="1:14">
      <c r="A34" s="664"/>
      <c r="B34" s="649" t="s">
        <v>28</v>
      </c>
      <c r="C34" s="762" t="s">
        <v>900</v>
      </c>
      <c r="D34" s="762"/>
      <c r="E34" s="762"/>
      <c r="F34" s="8"/>
      <c r="G34" s="5"/>
      <c r="H34" s="5"/>
      <c r="I34" s="5"/>
      <c r="J34" s="5"/>
      <c r="K34" s="5"/>
      <c r="L34" s="5"/>
      <c r="M34" s="5"/>
      <c r="N34" s="5"/>
    </row>
    <row r="35" spans="1:14">
      <c r="A35" s="664"/>
      <c r="B35" s="649" t="s">
        <v>30</v>
      </c>
      <c r="C35" s="762" t="s">
        <v>107</v>
      </c>
      <c r="D35" s="762"/>
      <c r="E35" s="762"/>
      <c r="F35" s="8"/>
      <c r="G35" s="5"/>
      <c r="H35" s="5"/>
      <c r="I35" s="5"/>
      <c r="J35" s="5"/>
      <c r="K35" s="5"/>
      <c r="L35" s="5"/>
      <c r="M35" s="5"/>
      <c r="N35" s="5"/>
    </row>
    <row r="36" spans="1:14">
      <c r="A36" s="664"/>
      <c r="B36" s="649" t="s">
        <v>31</v>
      </c>
      <c r="C36" s="762" t="s">
        <v>89</v>
      </c>
      <c r="D36" s="762"/>
      <c r="E36" s="762"/>
      <c r="F36" s="8"/>
      <c r="G36" s="5"/>
      <c r="H36" s="5"/>
      <c r="I36" s="5"/>
      <c r="J36" s="5"/>
      <c r="K36" s="5"/>
      <c r="L36" s="5"/>
      <c r="M36" s="5"/>
      <c r="N36" s="5"/>
    </row>
    <row r="37" spans="1:14">
      <c r="A37" s="664"/>
      <c r="B37" s="5"/>
      <c r="C37" s="8"/>
      <c r="D37" s="71"/>
      <c r="E37" s="8"/>
      <c r="F37" s="8"/>
      <c r="G37" s="5"/>
      <c r="H37" s="5"/>
      <c r="I37" s="5"/>
      <c r="J37" s="5"/>
      <c r="K37" s="5"/>
      <c r="L37" s="5"/>
      <c r="M37" s="5"/>
      <c r="N37" s="5"/>
    </row>
    <row r="38" spans="1:14">
      <c r="A38" s="664">
        <v>8</v>
      </c>
      <c r="B38" s="767" t="s">
        <v>310</v>
      </c>
      <c r="C38" s="767"/>
      <c r="D38" s="767"/>
      <c r="E38" s="767"/>
      <c r="F38" s="6"/>
      <c r="G38" s="6"/>
      <c r="H38" s="6"/>
      <c r="I38" s="6"/>
      <c r="J38" s="6"/>
      <c r="K38" s="5"/>
      <c r="L38" s="5"/>
      <c r="M38" s="5"/>
      <c r="N38" s="5"/>
    </row>
    <row r="39" spans="1:14" ht="15" customHeight="1">
      <c r="A39" s="664"/>
      <c r="B39" s="649" t="s">
        <v>33</v>
      </c>
      <c r="C39" s="762" t="s">
        <v>901</v>
      </c>
      <c r="D39" s="762"/>
      <c r="E39" s="762"/>
      <c r="F39" s="8"/>
      <c r="G39" s="5"/>
      <c r="H39" s="5"/>
      <c r="I39" s="5"/>
      <c r="J39" s="5"/>
      <c r="K39" s="5"/>
      <c r="L39" s="5"/>
      <c r="M39" s="5"/>
      <c r="N39" s="5"/>
    </row>
    <row r="40" spans="1:14" ht="14.4" customHeight="1">
      <c r="A40" s="664"/>
      <c r="B40" s="649" t="s">
        <v>30</v>
      </c>
      <c r="C40" s="762" t="s">
        <v>107</v>
      </c>
      <c r="D40" s="762"/>
      <c r="E40" s="762"/>
      <c r="F40" s="8"/>
      <c r="G40" s="5"/>
      <c r="H40" s="5"/>
      <c r="I40" s="5"/>
      <c r="J40" s="5"/>
      <c r="K40" s="5"/>
      <c r="L40" s="5"/>
      <c r="M40" s="5"/>
      <c r="N40" s="5"/>
    </row>
    <row r="41" spans="1:14" ht="14.4" customHeight="1">
      <c r="A41" s="664"/>
      <c r="B41" s="649" t="s">
        <v>31</v>
      </c>
      <c r="C41" s="762" t="s">
        <v>89</v>
      </c>
      <c r="D41" s="762"/>
      <c r="E41" s="762"/>
      <c r="F41" s="8"/>
      <c r="G41" s="5"/>
      <c r="H41" s="5"/>
      <c r="I41" s="5"/>
      <c r="J41" s="5"/>
      <c r="K41" s="5"/>
      <c r="L41" s="5"/>
      <c r="M41" s="5"/>
      <c r="N41" s="5"/>
    </row>
    <row r="42" spans="1:14">
      <c r="A42" s="664"/>
      <c r="B42" s="768" t="s">
        <v>131</v>
      </c>
      <c r="C42" s="769"/>
      <c r="D42" s="769"/>
      <c r="E42" s="770"/>
      <c r="F42" s="8"/>
      <c r="G42" s="5"/>
      <c r="H42" s="5"/>
      <c r="I42" s="5"/>
      <c r="J42" s="5"/>
      <c r="K42" s="5"/>
      <c r="L42" s="5"/>
      <c r="M42" s="5"/>
      <c r="N42" s="5"/>
    </row>
    <row r="43" spans="1:14">
      <c r="A43" s="662"/>
      <c r="B43" s="5"/>
      <c r="C43" s="5"/>
      <c r="D43" s="75"/>
      <c r="E43" s="8"/>
      <c r="F43" s="5"/>
      <c r="G43" s="5"/>
      <c r="H43" s="5"/>
      <c r="I43" s="5"/>
      <c r="J43" s="5"/>
      <c r="K43" s="5"/>
      <c r="L43" s="5"/>
      <c r="M43" s="5"/>
      <c r="N43" s="5"/>
    </row>
    <row r="44" spans="1:14">
      <c r="A44" s="11">
        <v>9</v>
      </c>
      <c r="B44" s="766" t="s">
        <v>311</v>
      </c>
      <c r="C44" s="767"/>
      <c r="D44" s="767"/>
      <c r="E44" s="767"/>
      <c r="F44" s="12"/>
      <c r="G44" s="6"/>
      <c r="H44" s="6"/>
      <c r="I44" s="6"/>
      <c r="J44" s="5"/>
      <c r="K44" s="5"/>
      <c r="L44" s="5"/>
      <c r="M44" s="5"/>
      <c r="N44" s="5"/>
    </row>
    <row r="45" spans="1:14" ht="52.8">
      <c r="A45" s="11"/>
      <c r="B45" s="654" t="s">
        <v>36</v>
      </c>
      <c r="C45" s="660" t="s">
        <v>37</v>
      </c>
      <c r="D45" s="405" t="s">
        <v>38</v>
      </c>
      <c r="E45" s="660" t="s">
        <v>92</v>
      </c>
      <c r="F45" s="5"/>
      <c r="G45" s="5"/>
      <c r="H45" s="5"/>
      <c r="I45" s="5"/>
      <c r="J45" s="5"/>
      <c r="K45" s="5"/>
      <c r="L45" s="5"/>
      <c r="M45" s="5"/>
      <c r="N45" s="5"/>
    </row>
    <row r="46" spans="1:14" ht="158.4">
      <c r="A46" s="13"/>
      <c r="B46" s="650" t="s">
        <v>708</v>
      </c>
      <c r="C46" s="650" t="s">
        <v>709</v>
      </c>
      <c r="D46" s="652" t="s">
        <v>1302</v>
      </c>
      <c r="E46" s="661" t="s">
        <v>88</v>
      </c>
      <c r="F46" s="5"/>
      <c r="G46" s="5"/>
      <c r="H46" s="5"/>
      <c r="I46" s="5"/>
      <c r="J46" s="5"/>
      <c r="K46" s="5"/>
      <c r="L46" s="5"/>
      <c r="M46" s="5"/>
      <c r="N46" s="5"/>
    </row>
    <row r="47" spans="1:14">
      <c r="A47" s="14"/>
      <c r="B47" s="839" t="s">
        <v>1188</v>
      </c>
      <c r="C47" s="840"/>
      <c r="D47" s="840"/>
      <c r="E47" s="841"/>
      <c r="F47" s="659"/>
      <c r="G47" s="659"/>
      <c r="H47" s="659"/>
      <c r="I47" s="5"/>
      <c r="J47" s="5"/>
      <c r="K47" s="5"/>
      <c r="L47" s="5"/>
      <c r="M47" s="5"/>
      <c r="N47" s="5"/>
    </row>
    <row r="48" spans="1:14">
      <c r="A48" s="15"/>
      <c r="B48" s="37"/>
      <c r="C48" s="658"/>
      <c r="D48" s="75"/>
      <c r="E48" s="658"/>
      <c r="F48" s="659"/>
      <c r="G48" s="659"/>
      <c r="H48" s="659"/>
      <c r="I48" s="659"/>
      <c r="J48" s="5"/>
      <c r="K48" s="5"/>
      <c r="L48" s="5"/>
      <c r="M48" s="5"/>
      <c r="N48" s="5"/>
    </row>
    <row r="49" spans="1:14">
      <c r="A49" s="11">
        <v>10</v>
      </c>
      <c r="B49" s="766" t="s">
        <v>311</v>
      </c>
      <c r="C49" s="767"/>
      <c r="D49" s="767"/>
      <c r="E49" s="767"/>
      <c r="F49" s="659"/>
      <c r="G49" s="659"/>
      <c r="H49" s="659"/>
      <c r="I49" s="5"/>
      <c r="J49" s="5"/>
      <c r="K49" s="5"/>
      <c r="L49" s="5"/>
      <c r="M49" s="5"/>
      <c r="N49" s="5"/>
    </row>
    <row r="50" spans="1:14" ht="21.75" customHeight="1">
      <c r="A50" s="13"/>
      <c r="B50" s="867" t="s">
        <v>41</v>
      </c>
      <c r="C50" s="1032" t="s">
        <v>709</v>
      </c>
      <c r="D50" s="1033"/>
      <c r="E50" s="1034"/>
      <c r="F50" s="5"/>
      <c r="G50" s="5"/>
      <c r="H50" s="5"/>
      <c r="I50" s="5"/>
      <c r="J50" s="5"/>
      <c r="K50" s="1"/>
      <c r="L50" s="5"/>
      <c r="M50" s="5"/>
      <c r="N50" s="5"/>
    </row>
    <row r="51" spans="1:14" ht="35.4" customHeight="1">
      <c r="A51" s="13"/>
      <c r="B51" s="868"/>
      <c r="C51" s="1035"/>
      <c r="D51" s="1036"/>
      <c r="E51" s="1037"/>
      <c r="F51" s="5"/>
      <c r="G51" s="5"/>
      <c r="H51" s="5"/>
      <c r="I51" s="5"/>
      <c r="J51" s="5"/>
      <c r="K51" s="1"/>
      <c r="L51" s="5"/>
      <c r="M51" s="5"/>
      <c r="N51" s="5"/>
    </row>
    <row r="52" spans="1:14" ht="63" customHeight="1">
      <c r="A52" s="11"/>
      <c r="B52" s="16" t="s">
        <v>42</v>
      </c>
      <c r="C52" s="764" t="s">
        <v>1302</v>
      </c>
      <c r="D52" s="764"/>
      <c r="E52" s="764"/>
      <c r="F52" s="5"/>
      <c r="G52" s="5"/>
      <c r="H52" s="5"/>
      <c r="I52" s="5"/>
      <c r="J52" s="5"/>
      <c r="K52" s="5"/>
      <c r="L52" s="5"/>
      <c r="M52" s="5"/>
      <c r="N52" s="5"/>
    </row>
    <row r="53" spans="1:14">
      <c r="A53" s="13"/>
      <c r="B53" s="16" t="s">
        <v>43</v>
      </c>
      <c r="C53" s="875" t="s">
        <v>44</v>
      </c>
      <c r="D53" s="876"/>
      <c r="E53" s="877"/>
      <c r="F53" s="5"/>
      <c r="G53" s="5"/>
      <c r="H53" s="5"/>
      <c r="I53" s="5"/>
      <c r="J53" s="5"/>
      <c r="K53" s="17"/>
      <c r="L53" s="5"/>
      <c r="M53" s="5"/>
      <c r="N53" s="5"/>
    </row>
    <row r="54" spans="1:14" ht="14.4" customHeight="1">
      <c r="A54" s="13"/>
      <c r="B54" s="839" t="s">
        <v>1188</v>
      </c>
      <c r="C54" s="840"/>
      <c r="D54" s="840"/>
      <c r="E54" s="841"/>
      <c r="F54" s="5"/>
      <c r="G54" s="5"/>
      <c r="H54" s="5"/>
      <c r="I54" s="5"/>
      <c r="J54" s="5"/>
      <c r="K54" s="17"/>
      <c r="L54" s="5"/>
      <c r="M54" s="5"/>
      <c r="N54" s="5"/>
    </row>
    <row r="55" spans="1:14">
      <c r="A55" s="18" t="s">
        <v>45</v>
      </c>
      <c r="B55" s="858" t="s">
        <v>46</v>
      </c>
      <c r="C55" s="858"/>
      <c r="D55" s="858"/>
      <c r="E55" s="858"/>
      <c r="F55" s="38"/>
      <c r="G55" s="38"/>
      <c r="H55" s="38"/>
      <c r="I55" s="38"/>
      <c r="J55" s="38"/>
      <c r="K55" s="38"/>
      <c r="L55" s="38"/>
      <c r="M55" s="38"/>
      <c r="N55" s="38"/>
    </row>
    <row r="56" spans="1:14">
      <c r="A56" s="23"/>
      <c r="B56" s="24"/>
      <c r="C56" s="25"/>
      <c r="D56" s="76"/>
      <c r="E56" s="25"/>
      <c r="F56" s="25"/>
      <c r="G56" s="111"/>
      <c r="H56" s="111"/>
      <c r="I56" s="5"/>
      <c r="J56" s="5"/>
      <c r="K56" s="5"/>
      <c r="L56" s="5"/>
      <c r="M56" s="5"/>
      <c r="N56" s="5"/>
    </row>
    <row r="57" spans="1:14">
      <c r="A57" s="664">
        <v>11</v>
      </c>
      <c r="B57" s="2" t="s">
        <v>47</v>
      </c>
      <c r="C57" s="953" t="s">
        <v>134</v>
      </c>
      <c r="D57" s="953"/>
      <c r="E57" s="953"/>
      <c r="F57" s="6"/>
      <c r="G57" s="6"/>
      <c r="H57" s="26"/>
      <c r="I57" s="6"/>
      <c r="J57" s="6"/>
      <c r="K57" s="5"/>
      <c r="L57" s="5"/>
      <c r="M57" s="5"/>
      <c r="N57" s="5"/>
    </row>
    <row r="58" spans="1:14">
      <c r="A58" s="664"/>
      <c r="B58" s="659"/>
      <c r="C58" s="659"/>
      <c r="D58" s="72"/>
      <c r="E58" s="659"/>
      <c r="F58" s="659"/>
      <c r="G58" s="659"/>
      <c r="H58" s="27"/>
      <c r="I58" s="27"/>
      <c r="J58" s="659"/>
      <c r="K58" s="5"/>
      <c r="L58" s="5"/>
      <c r="M58" s="5"/>
      <c r="N58" s="5"/>
    </row>
    <row r="59" spans="1:14">
      <c r="A59" s="664">
        <v>12</v>
      </c>
      <c r="B59" s="6" t="s">
        <v>48</v>
      </c>
      <c r="C59" s="6"/>
      <c r="D59" s="77"/>
      <c r="E59" s="26"/>
      <c r="F59" s="26"/>
      <c r="G59" s="6"/>
      <c r="H59" s="6"/>
      <c r="I59" s="6"/>
      <c r="J59" s="6"/>
      <c r="K59" s="6"/>
      <c r="L59" s="6"/>
      <c r="M59" s="6"/>
      <c r="N59" s="6"/>
    </row>
    <row r="60" spans="1:14">
      <c r="A60" s="664"/>
      <c r="B60" s="6"/>
      <c r="C60" s="6"/>
      <c r="D60" s="77"/>
      <c r="E60" s="26"/>
      <c r="F60" s="26"/>
      <c r="G60" s="26"/>
      <c r="H60" s="6"/>
      <c r="I60" s="6"/>
      <c r="J60" s="6"/>
      <c r="K60" s="6"/>
      <c r="L60" s="6"/>
      <c r="M60" s="6"/>
      <c r="N60" s="6"/>
    </row>
    <row r="61" spans="1:14">
      <c r="A61" s="664"/>
      <c r="B61" s="649" t="s">
        <v>49</v>
      </c>
      <c r="C61" s="762" t="s">
        <v>710</v>
      </c>
      <c r="D61" s="762"/>
      <c r="E61" s="762"/>
      <c r="F61" s="27"/>
      <c r="G61" s="27"/>
      <c r="H61" s="27"/>
      <c r="I61" s="659"/>
      <c r="J61" s="659"/>
      <c r="K61" s="659"/>
      <c r="L61" s="659"/>
      <c r="M61" s="659"/>
      <c r="N61" s="659"/>
    </row>
    <row r="62" spans="1:14">
      <c r="A62" s="664"/>
      <c r="B62" s="659"/>
      <c r="C62" s="659"/>
      <c r="D62" s="115"/>
      <c r="E62" s="55"/>
      <c r="F62" s="659"/>
      <c r="G62" s="659"/>
      <c r="H62" s="55"/>
      <c r="I62" s="659"/>
      <c r="J62" s="55"/>
      <c r="K62" s="659"/>
      <c r="L62" s="659"/>
      <c r="M62" s="659"/>
      <c r="N62" s="659"/>
    </row>
    <row r="63" spans="1:14">
      <c r="A63" s="664"/>
      <c r="B63" s="767" t="s">
        <v>50</v>
      </c>
      <c r="C63" s="800" t="s">
        <v>711</v>
      </c>
      <c r="D63" s="908" t="s">
        <v>712</v>
      </c>
      <c r="E63" s="802" t="s">
        <v>96</v>
      </c>
      <c r="F63" s="790" t="s">
        <v>117</v>
      </c>
      <c r="G63" s="791"/>
      <c r="H63" s="792"/>
      <c r="I63" s="771" t="s">
        <v>52</v>
      </c>
      <c r="J63" s="771"/>
      <c r="K63" s="771"/>
      <c r="L63" s="771" t="s">
        <v>53</v>
      </c>
      <c r="M63" s="771"/>
      <c r="N63" s="771"/>
    </row>
    <row r="64" spans="1:14" ht="52.8">
      <c r="A64" s="662"/>
      <c r="B64" s="767"/>
      <c r="C64" s="801"/>
      <c r="D64" s="909"/>
      <c r="E64" s="803"/>
      <c r="F64" s="649" t="s">
        <v>54</v>
      </c>
      <c r="G64" s="649" t="s">
        <v>55</v>
      </c>
      <c r="H64" s="649" t="s">
        <v>56</v>
      </c>
      <c r="I64" s="649" t="s">
        <v>57</v>
      </c>
      <c r="J64" s="649" t="s">
        <v>55</v>
      </c>
      <c r="K64" s="649" t="s">
        <v>56</v>
      </c>
      <c r="L64" s="649" t="s">
        <v>57</v>
      </c>
      <c r="M64" s="649" t="s">
        <v>55</v>
      </c>
      <c r="N64" s="649" t="s">
        <v>56</v>
      </c>
    </row>
    <row r="65" spans="1:14">
      <c r="A65" s="662"/>
      <c r="B65" s="649" t="s">
        <v>58</v>
      </c>
      <c r="C65" s="130">
        <v>199.5</v>
      </c>
      <c r="D65" s="663">
        <v>231.3</v>
      </c>
      <c r="E65" s="663">
        <v>161.1</v>
      </c>
      <c r="F65" s="663">
        <v>161.1</v>
      </c>
      <c r="G65" s="663">
        <v>323</v>
      </c>
      <c r="H65" s="663">
        <v>131</v>
      </c>
      <c r="I65" s="663" t="s">
        <v>40</v>
      </c>
      <c r="J65" s="663" t="s">
        <v>40</v>
      </c>
      <c r="K65" s="663" t="s">
        <v>40</v>
      </c>
      <c r="L65" s="663" t="s">
        <v>40</v>
      </c>
      <c r="M65" s="663" t="s">
        <v>40</v>
      </c>
      <c r="N65" s="663" t="s">
        <v>40</v>
      </c>
    </row>
    <row r="66" spans="1:14" ht="26.4">
      <c r="A66" s="662"/>
      <c r="B66" s="649" t="s">
        <v>93</v>
      </c>
      <c r="C66" s="62">
        <v>71356.600000000006</v>
      </c>
      <c r="D66" s="33">
        <v>71645.3</v>
      </c>
      <c r="E66" s="663">
        <v>74014.55</v>
      </c>
      <c r="F66" s="663">
        <v>74014.55</v>
      </c>
      <c r="G66" s="663">
        <v>74245.17</v>
      </c>
      <c r="H66" s="663">
        <v>58793.08</v>
      </c>
      <c r="I66" s="663" t="s">
        <v>40</v>
      </c>
      <c r="J66" s="663" t="s">
        <v>40</v>
      </c>
      <c r="K66" s="663" t="s">
        <v>40</v>
      </c>
      <c r="L66" s="663" t="s">
        <v>40</v>
      </c>
      <c r="M66" s="663" t="s">
        <v>40</v>
      </c>
      <c r="N66" s="663" t="s">
        <v>40</v>
      </c>
    </row>
    <row r="67" spans="1:14">
      <c r="A67" s="662"/>
      <c r="B67" s="649" t="s">
        <v>313</v>
      </c>
      <c r="C67" s="829" t="s">
        <v>76</v>
      </c>
      <c r="D67" s="829"/>
      <c r="E67" s="829"/>
      <c r="F67" s="829"/>
      <c r="G67" s="829"/>
      <c r="H67" s="829"/>
      <c r="I67" s="829"/>
      <c r="J67" s="829"/>
      <c r="K67" s="829"/>
      <c r="L67" s="829"/>
      <c r="M67" s="829"/>
      <c r="N67" s="829"/>
    </row>
    <row r="68" spans="1:14" s="5" customFormat="1" ht="13.2">
      <c r="A68" s="662"/>
      <c r="B68" s="830" t="s">
        <v>713</v>
      </c>
      <c r="C68" s="830"/>
      <c r="D68" s="830"/>
      <c r="E68" s="830"/>
      <c r="F68" s="830"/>
      <c r="G68" s="830"/>
      <c r="H68" s="830"/>
      <c r="I68" s="830"/>
      <c r="J68" s="830"/>
      <c r="K68" s="830"/>
      <c r="L68" s="830"/>
      <c r="M68" s="830"/>
      <c r="N68" s="830"/>
    </row>
    <row r="69" spans="1:14">
      <c r="A69" s="662"/>
      <c r="B69" s="832" t="s">
        <v>17</v>
      </c>
      <c r="C69" s="832"/>
      <c r="D69" s="832"/>
      <c r="E69" s="832"/>
      <c r="F69" s="832"/>
      <c r="G69" s="832"/>
      <c r="H69" s="832"/>
      <c r="I69" s="832"/>
      <c r="J69" s="832"/>
      <c r="K69" s="832"/>
      <c r="L69" s="832"/>
      <c r="M69" s="832"/>
      <c r="N69" s="832"/>
    </row>
    <row r="70" spans="1:14">
      <c r="A70" s="662"/>
      <c r="B70" s="810" t="s">
        <v>60</v>
      </c>
      <c r="C70" s="810"/>
      <c r="D70" s="810"/>
      <c r="E70" s="810"/>
      <c r="F70" s="810"/>
      <c r="G70" s="810"/>
      <c r="H70" s="810"/>
      <c r="I70" s="810"/>
      <c r="J70" s="810"/>
      <c r="K70" s="810"/>
      <c r="L70" s="810"/>
      <c r="M70" s="810"/>
      <c r="N70" s="810"/>
    </row>
    <row r="71" spans="1:14">
      <c r="A71" s="1"/>
      <c r="B71" s="853" t="s">
        <v>61</v>
      </c>
      <c r="C71" s="853"/>
      <c r="D71" s="853"/>
      <c r="E71" s="853"/>
      <c r="F71" s="853"/>
      <c r="G71" s="853"/>
      <c r="H71" s="853"/>
      <c r="I71" s="853"/>
      <c r="J71" s="853"/>
      <c r="K71" s="853"/>
      <c r="L71" s="853"/>
      <c r="M71" s="853"/>
      <c r="N71" s="853"/>
    </row>
    <row r="72" spans="1:14">
      <c r="A72" s="662"/>
      <c r="B72" s="831" t="s">
        <v>110</v>
      </c>
      <c r="C72" s="831"/>
      <c r="D72" s="831"/>
      <c r="E72" s="831"/>
      <c r="F72" s="831"/>
      <c r="G72" s="831"/>
      <c r="H72" s="831"/>
      <c r="I72" s="831"/>
      <c r="J72" s="831"/>
      <c r="K72" s="831"/>
      <c r="L72" s="831"/>
      <c r="M72" s="831"/>
      <c r="N72" s="831"/>
    </row>
    <row r="73" spans="1:14">
      <c r="A73" s="662"/>
      <c r="B73" s="831" t="s">
        <v>62</v>
      </c>
      <c r="C73" s="831"/>
      <c r="D73" s="831"/>
      <c r="E73" s="831"/>
      <c r="F73" s="831"/>
      <c r="G73" s="831"/>
      <c r="H73" s="831"/>
      <c r="I73" s="831"/>
      <c r="J73" s="831"/>
      <c r="K73" s="831"/>
      <c r="L73" s="831"/>
      <c r="M73" s="831"/>
      <c r="N73" s="831"/>
    </row>
    <row r="74" spans="1:14">
      <c r="A74" s="662"/>
      <c r="B74" s="30"/>
      <c r="C74" s="30"/>
      <c r="D74" s="78"/>
      <c r="E74" s="30"/>
      <c r="F74" s="30"/>
      <c r="G74" s="8"/>
      <c r="H74" s="8"/>
      <c r="I74" s="8"/>
      <c r="J74" s="8"/>
      <c r="K74" s="8"/>
      <c r="L74" s="8" t="s">
        <v>119</v>
      </c>
      <c r="M74" s="8"/>
      <c r="N74" s="8"/>
    </row>
    <row r="75" spans="1:14" ht="48" customHeight="1">
      <c r="A75" s="664">
        <v>13</v>
      </c>
      <c r="B75" s="796" t="s">
        <v>63</v>
      </c>
      <c r="C75" s="797"/>
      <c r="D75" s="797"/>
      <c r="E75" s="797"/>
      <c r="F75" s="797"/>
      <c r="G75" s="766"/>
      <c r="H75" s="6"/>
      <c r="I75" s="6"/>
      <c r="J75" s="6"/>
      <c r="K75" s="6"/>
      <c r="L75" s="6"/>
      <c r="M75" s="6"/>
      <c r="N75" s="6"/>
    </row>
    <row r="76" spans="1:14">
      <c r="A76" s="664"/>
      <c r="B76" s="5"/>
      <c r="C76" s="659"/>
      <c r="D76" s="72"/>
      <c r="E76" s="659"/>
      <c r="F76" s="659"/>
      <c r="G76" s="659"/>
      <c r="H76" s="659"/>
      <c r="I76" s="659"/>
      <c r="J76" s="659"/>
      <c r="K76" s="659"/>
      <c r="L76" s="659"/>
      <c r="M76" s="659"/>
      <c r="N76" s="659"/>
    </row>
    <row r="77" spans="1:14" ht="26.4">
      <c r="A77" s="662"/>
      <c r="B77" s="656" t="s">
        <v>64</v>
      </c>
      <c r="C77" s="651" t="s">
        <v>65</v>
      </c>
      <c r="D77" s="73" t="s">
        <v>342</v>
      </c>
      <c r="E77" s="651" t="s">
        <v>94</v>
      </c>
      <c r="F77" s="651" t="s">
        <v>67</v>
      </c>
      <c r="G77" s="651" t="s">
        <v>81</v>
      </c>
      <c r="H77" s="8"/>
      <c r="I77" s="8"/>
      <c r="J77" s="8"/>
      <c r="K77" s="8"/>
      <c r="L77" s="8"/>
      <c r="M77" s="8"/>
      <c r="N77" s="8"/>
    </row>
    <row r="78" spans="1:14" ht="25.5" customHeight="1">
      <c r="A78" s="662"/>
      <c r="B78" s="828" t="s">
        <v>440</v>
      </c>
      <c r="C78" s="91" t="s">
        <v>714</v>
      </c>
      <c r="D78" s="130">
        <v>10.72</v>
      </c>
      <c r="E78" s="40">
        <v>10.199999999999999</v>
      </c>
      <c r="F78" s="958" t="s">
        <v>108</v>
      </c>
      <c r="G78" s="958" t="s">
        <v>95</v>
      </c>
      <c r="H78" s="32"/>
      <c r="I78" s="32"/>
      <c r="J78" s="32"/>
      <c r="K78" s="32"/>
      <c r="L78" s="32"/>
      <c r="M78" s="32"/>
      <c r="N78" s="32"/>
    </row>
    <row r="79" spans="1:14">
      <c r="A79" s="662"/>
      <c r="B79" s="956"/>
      <c r="C79" s="91" t="s">
        <v>229</v>
      </c>
      <c r="D79" s="130" t="s">
        <v>77</v>
      </c>
      <c r="E79" s="130" t="s">
        <v>77</v>
      </c>
      <c r="F79" s="959"/>
      <c r="G79" s="959"/>
      <c r="H79" s="32"/>
      <c r="I79" s="32"/>
      <c r="J79" s="32"/>
      <c r="K79" s="32"/>
      <c r="L79" s="32"/>
      <c r="M79" s="32"/>
      <c r="N79" s="32"/>
    </row>
    <row r="80" spans="1:14">
      <c r="A80" s="662"/>
      <c r="B80" s="957"/>
      <c r="C80" s="91" t="s">
        <v>70</v>
      </c>
      <c r="D80" s="130" t="s">
        <v>77</v>
      </c>
      <c r="E80" s="130" t="s">
        <v>77</v>
      </c>
      <c r="F80" s="959"/>
      <c r="G80" s="959"/>
      <c r="H80" s="32"/>
      <c r="I80" s="32"/>
      <c r="J80" s="32"/>
      <c r="K80" s="32"/>
      <c r="L80" s="32"/>
      <c r="M80" s="32"/>
      <c r="N80" s="32"/>
    </row>
    <row r="81" spans="1:14">
      <c r="A81" s="662"/>
      <c r="B81" s="828" t="s">
        <v>71</v>
      </c>
      <c r="C81" s="91" t="s">
        <v>714</v>
      </c>
      <c r="D81" s="130">
        <v>9.33</v>
      </c>
      <c r="E81" s="43">
        <f>+F65/E78</f>
        <v>15.794117647058824</v>
      </c>
      <c r="F81" s="959"/>
      <c r="G81" s="959"/>
      <c r="H81" s="32"/>
      <c r="I81" s="32"/>
      <c r="J81" s="32"/>
      <c r="K81" s="32"/>
      <c r="L81" s="32"/>
      <c r="M81" s="32"/>
      <c r="N81" s="32"/>
    </row>
    <row r="82" spans="1:14">
      <c r="A82" s="662"/>
      <c r="B82" s="956"/>
      <c r="C82" s="91" t="s">
        <v>229</v>
      </c>
      <c r="D82" s="130" t="s">
        <v>77</v>
      </c>
      <c r="E82" s="130" t="s">
        <v>77</v>
      </c>
      <c r="F82" s="959"/>
      <c r="G82" s="959"/>
      <c r="H82" s="32"/>
      <c r="I82" s="32"/>
      <c r="J82" s="32"/>
      <c r="K82" s="32"/>
      <c r="L82" s="32"/>
      <c r="M82" s="32"/>
      <c r="N82" s="32"/>
    </row>
    <row r="83" spans="1:14">
      <c r="A83" s="662"/>
      <c r="B83" s="957"/>
      <c r="C83" s="91" t="s">
        <v>70</v>
      </c>
      <c r="D83" s="130" t="s">
        <v>77</v>
      </c>
      <c r="E83" s="130" t="s">
        <v>77</v>
      </c>
      <c r="F83" s="959"/>
      <c r="G83" s="959"/>
      <c r="H83" s="32"/>
      <c r="I83" s="32"/>
      <c r="J83" s="32"/>
      <c r="K83" s="32"/>
      <c r="L83" s="32"/>
      <c r="M83" s="32"/>
      <c r="N83" s="32"/>
    </row>
    <row r="84" spans="1:14">
      <c r="A84" s="662"/>
      <c r="B84" s="828" t="s">
        <v>72</v>
      </c>
      <c r="C84" s="91" t="s">
        <v>714</v>
      </c>
      <c r="D84" s="130">
        <v>81.5</v>
      </c>
      <c r="E84" s="50">
        <f>832.56/(816+2967.81)</f>
        <v>0.22003218977697081</v>
      </c>
      <c r="F84" s="959"/>
      <c r="G84" s="959"/>
      <c r="H84" s="32"/>
      <c r="I84" s="32"/>
      <c r="J84" s="32"/>
      <c r="K84" s="32"/>
      <c r="L84" s="32"/>
      <c r="M84" s="32"/>
      <c r="N84" s="32"/>
    </row>
    <row r="85" spans="1:14">
      <c r="A85" s="662"/>
      <c r="B85" s="956"/>
      <c r="C85" s="91" t="s">
        <v>229</v>
      </c>
      <c r="D85" s="130" t="s">
        <v>77</v>
      </c>
      <c r="E85" s="130" t="s">
        <v>77</v>
      </c>
      <c r="F85" s="959"/>
      <c r="G85" s="959"/>
      <c r="H85" s="32"/>
      <c r="I85" s="32"/>
      <c r="J85" s="32"/>
      <c r="K85" s="32"/>
      <c r="L85" s="32"/>
      <c r="M85" s="32"/>
      <c r="N85" s="32"/>
    </row>
    <row r="86" spans="1:14">
      <c r="A86" s="662"/>
      <c r="B86" s="957"/>
      <c r="C86" s="91" t="s">
        <v>70</v>
      </c>
      <c r="D86" s="130" t="s">
        <v>77</v>
      </c>
      <c r="E86" s="130" t="s">
        <v>77</v>
      </c>
      <c r="F86" s="959"/>
      <c r="G86" s="959"/>
      <c r="H86" s="32"/>
      <c r="I86" s="32"/>
      <c r="J86" s="32"/>
      <c r="K86" s="32"/>
      <c r="L86" s="32"/>
      <c r="M86" s="32"/>
      <c r="N86" s="32"/>
    </row>
    <row r="87" spans="1:14">
      <c r="A87" s="662"/>
      <c r="B87" s="972" t="s">
        <v>73</v>
      </c>
      <c r="C87" s="91" t="s">
        <v>714</v>
      </c>
      <c r="D87" s="130">
        <v>13.15</v>
      </c>
      <c r="E87" s="124">
        <f>(816+2967.81)/81.6</f>
        <v>46.370220588235298</v>
      </c>
      <c r="F87" s="959"/>
      <c r="G87" s="959"/>
      <c r="H87" s="337"/>
      <c r="I87" s="32"/>
      <c r="J87" s="32"/>
      <c r="K87" s="32"/>
      <c r="L87" s="32"/>
      <c r="M87" s="32"/>
      <c r="N87" s="32"/>
    </row>
    <row r="88" spans="1:14">
      <c r="A88" s="662"/>
      <c r="B88" s="973"/>
      <c r="C88" s="91" t="s">
        <v>229</v>
      </c>
      <c r="D88" s="130" t="s">
        <v>77</v>
      </c>
      <c r="E88" s="130" t="s">
        <v>77</v>
      </c>
      <c r="F88" s="959"/>
      <c r="G88" s="959"/>
      <c r="H88" s="32"/>
      <c r="I88" s="32"/>
      <c r="J88" s="32"/>
      <c r="K88" s="32"/>
      <c r="L88" s="32"/>
      <c r="M88" s="32"/>
      <c r="N88" s="32"/>
    </row>
    <row r="89" spans="1:14" ht="15" customHeight="1">
      <c r="A89" s="662"/>
      <c r="B89" s="973"/>
      <c r="C89" s="2" t="s">
        <v>70</v>
      </c>
      <c r="D89" s="130" t="s">
        <v>77</v>
      </c>
      <c r="E89" s="130" t="s">
        <v>77</v>
      </c>
      <c r="F89" s="974"/>
      <c r="G89" s="974"/>
      <c r="H89" s="32"/>
      <c r="I89" s="32"/>
      <c r="J89" s="32"/>
      <c r="K89" s="32"/>
      <c r="L89" s="32"/>
      <c r="M89" s="32"/>
      <c r="N89" s="32"/>
    </row>
    <row r="90" spans="1:14" ht="15.75" customHeight="1">
      <c r="A90" s="5"/>
      <c r="B90" s="1028" t="s">
        <v>715</v>
      </c>
      <c r="C90" s="1028"/>
      <c r="D90" s="1028"/>
      <c r="E90" s="1028"/>
      <c r="F90" s="1028"/>
      <c r="G90" s="1028"/>
      <c r="H90" s="32"/>
      <c r="I90" s="32"/>
      <c r="J90" s="5"/>
      <c r="K90" s="5"/>
      <c r="L90" s="5"/>
      <c r="M90" s="5"/>
      <c r="N90" s="5"/>
    </row>
    <row r="91" spans="1:14" ht="26.25" customHeight="1">
      <c r="A91" s="664">
        <v>14</v>
      </c>
      <c r="B91" s="1029" t="s">
        <v>231</v>
      </c>
      <c r="C91" s="1029"/>
      <c r="D91" s="1029"/>
      <c r="E91" s="1029"/>
      <c r="F91" s="1029"/>
      <c r="G91" s="1029"/>
      <c r="H91" s="5"/>
      <c r="I91" s="5"/>
      <c r="J91" s="5"/>
      <c r="K91" s="5"/>
      <c r="L91" s="5"/>
      <c r="M91" s="5"/>
      <c r="N91" s="5"/>
    </row>
    <row r="92" spans="1:14">
      <c r="A92" s="658"/>
      <c r="B92" s="36" t="s">
        <v>74</v>
      </c>
      <c r="C92" s="807" t="s">
        <v>40</v>
      </c>
      <c r="D92" s="807"/>
      <c r="E92" s="807"/>
      <c r="F92" s="807"/>
      <c r="G92" s="807"/>
      <c r="H92" s="5"/>
      <c r="I92" s="5"/>
      <c r="J92" s="5"/>
      <c r="K92" s="5"/>
      <c r="L92" s="5"/>
      <c r="M92" s="5"/>
      <c r="N92" s="5"/>
    </row>
    <row r="93" spans="1:14">
      <c r="A93" s="5"/>
      <c r="B93" s="5"/>
      <c r="C93" s="598"/>
      <c r="D93" s="92"/>
      <c r="E93" s="657"/>
      <c r="F93" s="657"/>
      <c r="G93" s="657"/>
      <c r="H93" s="5"/>
      <c r="I93" s="5"/>
      <c r="J93" s="5"/>
      <c r="K93" s="5"/>
      <c r="L93" s="5"/>
      <c r="M93" s="5"/>
      <c r="N93" s="5"/>
    </row>
    <row r="94" spans="1:14">
      <c r="A94" s="5"/>
      <c r="B94" s="5"/>
      <c r="C94" s="5"/>
      <c r="D94" s="92"/>
      <c r="H94" s="5"/>
      <c r="I94" s="5"/>
      <c r="J94" s="5"/>
      <c r="K94" s="5"/>
      <c r="L94" s="5"/>
      <c r="M94" s="5"/>
      <c r="N94" s="5"/>
    </row>
    <row r="95" spans="1:14" ht="15" customHeight="1">
      <c r="A95" s="5"/>
      <c r="B95" s="5"/>
      <c r="C95" s="5"/>
      <c r="D95" s="69"/>
      <c r="H95" s="657"/>
      <c r="I95" s="5"/>
      <c r="J95" s="5"/>
      <c r="K95" s="5"/>
      <c r="L95" s="5"/>
      <c r="M95" s="5"/>
      <c r="N95" s="5"/>
    </row>
    <row r="96" spans="1:14" ht="15" customHeight="1">
      <c r="B96" s="843" t="s">
        <v>1189</v>
      </c>
      <c r="C96" s="843"/>
      <c r="D96" s="843"/>
      <c r="E96" s="843"/>
      <c r="F96" s="843"/>
      <c r="G96" s="843"/>
    </row>
    <row r="97" spans="2:7" ht="15" customHeight="1">
      <c r="B97" s="933" t="s">
        <v>818</v>
      </c>
      <c r="C97" s="933"/>
      <c r="D97" s="933"/>
      <c r="E97" s="933"/>
      <c r="F97" s="933"/>
      <c r="G97" s="933"/>
    </row>
    <row r="98" spans="2:7">
      <c r="C98" s="109"/>
      <c r="D98" s="109"/>
    </row>
    <row r="99" spans="2:7">
      <c r="C99" s="117"/>
    </row>
    <row r="100" spans="2:7">
      <c r="C100" s="109"/>
      <c r="D100" s="109"/>
    </row>
    <row r="101" spans="2:7">
      <c r="C101" s="109"/>
    </row>
  </sheetData>
  <mergeCells count="67">
    <mergeCell ref="B9:E9"/>
    <mergeCell ref="A1:B1"/>
    <mergeCell ref="C3:E3"/>
    <mergeCell ref="C5:E5"/>
    <mergeCell ref="B6:E6"/>
    <mergeCell ref="C8:E8"/>
    <mergeCell ref="B25:E25"/>
    <mergeCell ref="C11:E11"/>
    <mergeCell ref="B12:E12"/>
    <mergeCell ref="C14:E14"/>
    <mergeCell ref="B15:E15"/>
    <mergeCell ref="B17:E17"/>
    <mergeCell ref="C18:E18"/>
    <mergeCell ref="C19:E19"/>
    <mergeCell ref="C20:E20"/>
    <mergeCell ref="C21:E21"/>
    <mergeCell ref="C22:E22"/>
    <mergeCell ref="B24:E24"/>
    <mergeCell ref="C41:E41"/>
    <mergeCell ref="D27:D30"/>
    <mergeCell ref="E27:E30"/>
    <mergeCell ref="B31:E31"/>
    <mergeCell ref="B33:E33"/>
    <mergeCell ref="C34:E34"/>
    <mergeCell ref="C35:E35"/>
    <mergeCell ref="C36:E36"/>
    <mergeCell ref="B38:E38"/>
    <mergeCell ref="C39:E39"/>
    <mergeCell ref="C40:E40"/>
    <mergeCell ref="C61:E61"/>
    <mergeCell ref="B42:E42"/>
    <mergeCell ref="B44:E44"/>
    <mergeCell ref="B47:E47"/>
    <mergeCell ref="B49:E49"/>
    <mergeCell ref="B50:B51"/>
    <mergeCell ref="C50:E51"/>
    <mergeCell ref="C52:E52"/>
    <mergeCell ref="C53:E53"/>
    <mergeCell ref="B54:E54"/>
    <mergeCell ref="B55:E55"/>
    <mergeCell ref="C57:E57"/>
    <mergeCell ref="B71:N71"/>
    <mergeCell ref="B63:B64"/>
    <mergeCell ref="C63:C64"/>
    <mergeCell ref="D63:D64"/>
    <mergeCell ref="E63:E64"/>
    <mergeCell ref="F63:H63"/>
    <mergeCell ref="I63:K63"/>
    <mergeCell ref="L63:N63"/>
    <mergeCell ref="C67:N67"/>
    <mergeCell ref="B68:N68"/>
    <mergeCell ref="B69:N69"/>
    <mergeCell ref="B70:N70"/>
    <mergeCell ref="B72:N72"/>
    <mergeCell ref="B73:N73"/>
    <mergeCell ref="B75:G75"/>
    <mergeCell ref="B78:B80"/>
    <mergeCell ref="F78:F89"/>
    <mergeCell ref="G78:G89"/>
    <mergeCell ref="B81:B83"/>
    <mergeCell ref="B84:B86"/>
    <mergeCell ref="B87:B89"/>
    <mergeCell ref="B90:G90"/>
    <mergeCell ref="B91:G91"/>
    <mergeCell ref="C92:G92"/>
    <mergeCell ref="B96:G96"/>
    <mergeCell ref="B97:G97"/>
  </mergeCells>
  <pageMargins left="0.7" right="0.7" top="0.75" bottom="0.75" header="0.3" footer="0.3"/>
  <pageSetup paperSize="8" orientation="landscape" horizontalDpi="300" verticalDpi="300" r:id="rId1"/>
  <rowBreaks count="2" manualBreakCount="2">
    <brk id="36" max="16383" man="1"/>
    <brk id="58" max="13" man="1"/>
  </row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view="pageBreakPreview" topLeftCell="A88" zoomScale="120" zoomScaleNormal="100" zoomScaleSheetLayoutView="120" workbookViewId="0">
      <selection activeCell="C14" sqref="C14:E14"/>
    </sheetView>
  </sheetViews>
  <sheetFormatPr defaultColWidth="9.109375" defaultRowHeight="13.8"/>
  <cols>
    <col min="1" max="1" width="6.44140625" style="613" bestFit="1" customWidth="1"/>
    <col min="2" max="2" width="49.5546875" style="613" customWidth="1"/>
    <col min="3" max="3" width="19.5546875" style="613" customWidth="1"/>
    <col min="4" max="4" width="18.109375" style="613" customWidth="1"/>
    <col min="5" max="5" width="18.6640625" style="613" customWidth="1"/>
    <col min="6" max="6" width="9.33203125" style="613" bestFit="1" customWidth="1"/>
    <col min="7" max="7" width="9.109375" style="613"/>
    <col min="8" max="9" width="11.44140625" style="613" bestFit="1" customWidth="1"/>
    <col min="10" max="11" width="6.88671875" style="613" bestFit="1" customWidth="1"/>
    <col min="12" max="12" width="7.109375" style="613" bestFit="1" customWidth="1"/>
    <col min="13" max="14" width="6.88671875" style="613" bestFit="1" customWidth="1"/>
    <col min="15" max="16384" width="9.109375" style="613"/>
  </cols>
  <sheetData>
    <row r="1" spans="1:14">
      <c r="A1" s="804" t="s">
        <v>0</v>
      </c>
      <c r="B1" s="804"/>
      <c r="C1" s="5"/>
      <c r="D1" s="360"/>
      <c r="E1" s="5"/>
      <c r="F1" s="5"/>
      <c r="G1" s="5"/>
      <c r="H1" s="5"/>
      <c r="I1" s="5"/>
      <c r="J1" s="5"/>
      <c r="K1" s="5"/>
      <c r="L1" s="5"/>
      <c r="M1" s="5"/>
      <c r="N1" s="5"/>
    </row>
    <row r="2" spans="1:14">
      <c r="A2" s="5"/>
      <c r="B2" s="5"/>
      <c r="C2" s="5"/>
      <c r="D2" s="361"/>
      <c r="E2" s="5"/>
      <c r="F2" s="5"/>
      <c r="G2" s="5"/>
      <c r="H2" s="5"/>
      <c r="I2" s="5"/>
      <c r="J2" s="5"/>
      <c r="K2" s="5"/>
      <c r="L2" s="5"/>
      <c r="M2" s="5"/>
      <c r="N2" s="5"/>
    </row>
    <row r="3" spans="1:14" ht="16.5" customHeight="1">
      <c r="A3" s="604" t="s">
        <v>1</v>
      </c>
      <c r="B3" s="2" t="s">
        <v>2</v>
      </c>
      <c r="C3" s="807" t="s">
        <v>678</v>
      </c>
      <c r="D3" s="807"/>
      <c r="E3" s="807"/>
      <c r="F3" s="5"/>
      <c r="G3" s="5"/>
      <c r="H3" s="5"/>
      <c r="I3" s="5"/>
      <c r="J3" s="5"/>
      <c r="K3" s="5"/>
      <c r="L3" s="5"/>
      <c r="M3" s="5"/>
      <c r="N3" s="5"/>
    </row>
    <row r="4" spans="1:14">
      <c r="A4" s="5"/>
      <c r="B4" s="5"/>
      <c r="C4" s="5"/>
      <c r="D4" s="362"/>
      <c r="E4" s="5"/>
      <c r="F4" s="5"/>
      <c r="G4" s="5"/>
      <c r="H4" s="5"/>
      <c r="I4" s="5"/>
      <c r="J4" s="5"/>
      <c r="K4" s="5"/>
      <c r="L4" s="5"/>
      <c r="M4" s="5"/>
      <c r="N4" s="5"/>
    </row>
    <row r="5" spans="1:14">
      <c r="A5" s="19">
        <v>1</v>
      </c>
      <c r="B5" s="2" t="s">
        <v>3</v>
      </c>
      <c r="C5" s="805" t="s">
        <v>121</v>
      </c>
      <c r="D5" s="805"/>
      <c r="E5" s="805"/>
      <c r="F5" s="5"/>
      <c r="G5" s="5"/>
      <c r="H5" s="5"/>
      <c r="I5" s="5"/>
      <c r="J5" s="5"/>
      <c r="K5" s="5"/>
      <c r="L5" s="5"/>
      <c r="M5" s="5"/>
      <c r="N5" s="5"/>
    </row>
    <row r="6" spans="1:14">
      <c r="A6" s="596"/>
      <c r="B6" s="810" t="s">
        <v>5</v>
      </c>
      <c r="C6" s="810"/>
      <c r="D6" s="810"/>
      <c r="E6" s="810"/>
      <c r="F6" s="5"/>
      <c r="G6" s="5"/>
      <c r="H6" s="5"/>
      <c r="I6" s="5"/>
      <c r="J6" s="5"/>
      <c r="K6" s="5"/>
      <c r="L6" s="5"/>
      <c r="M6" s="5"/>
      <c r="N6" s="5"/>
    </row>
    <row r="7" spans="1:14">
      <c r="A7" s="596"/>
      <c r="B7" s="6"/>
      <c r="C7" s="5"/>
      <c r="D7" s="362"/>
      <c r="E7" s="5"/>
      <c r="F7" s="5"/>
      <c r="G7" s="5"/>
      <c r="H7" s="5"/>
      <c r="I7" s="5"/>
      <c r="J7" s="5"/>
      <c r="K7" s="5"/>
      <c r="L7" s="5"/>
      <c r="M7" s="5"/>
      <c r="N7" s="5"/>
    </row>
    <row r="8" spans="1:14">
      <c r="A8" s="596">
        <v>2</v>
      </c>
      <c r="B8" s="2" t="s">
        <v>6</v>
      </c>
      <c r="C8" s="807" t="s">
        <v>679</v>
      </c>
      <c r="D8" s="807"/>
      <c r="E8" s="807"/>
      <c r="F8" s="5"/>
      <c r="G8" s="5"/>
      <c r="H8" s="5"/>
      <c r="I8" s="5"/>
      <c r="J8" s="5"/>
      <c r="K8" s="5"/>
      <c r="L8" s="5"/>
      <c r="M8" s="5"/>
      <c r="N8" s="5"/>
    </row>
    <row r="9" spans="1:14">
      <c r="A9" s="596"/>
      <c r="B9" s="810" t="s">
        <v>5</v>
      </c>
      <c r="C9" s="810"/>
      <c r="D9" s="810"/>
      <c r="E9" s="810"/>
      <c r="F9" s="5"/>
      <c r="G9" s="5"/>
      <c r="H9" s="5"/>
      <c r="I9" s="5"/>
      <c r="J9" s="5"/>
      <c r="K9" s="5"/>
      <c r="L9" s="5"/>
      <c r="M9" s="5"/>
      <c r="N9" s="5"/>
    </row>
    <row r="10" spans="1:14">
      <c r="A10" s="596"/>
      <c r="B10" s="6"/>
      <c r="C10" s="5"/>
      <c r="D10" s="362"/>
      <c r="E10" s="5"/>
      <c r="F10" s="5"/>
      <c r="G10" s="5"/>
      <c r="H10" s="5"/>
      <c r="I10" s="5"/>
      <c r="J10" s="5"/>
      <c r="K10" s="5"/>
      <c r="L10" s="5"/>
      <c r="M10" s="5"/>
      <c r="N10" s="5"/>
    </row>
    <row r="11" spans="1:14" ht="40.799999999999997" customHeight="1">
      <c r="A11" s="596">
        <v>3</v>
      </c>
      <c r="B11" s="2" t="s">
        <v>7</v>
      </c>
      <c r="C11" s="805" t="s">
        <v>332</v>
      </c>
      <c r="D11" s="805"/>
      <c r="E11" s="805"/>
      <c r="F11" s="5"/>
      <c r="G11" s="5"/>
      <c r="H11" s="5"/>
      <c r="I11" s="5"/>
      <c r="J11" s="5"/>
      <c r="K11" s="5"/>
      <c r="L11" s="5"/>
      <c r="M11" s="5"/>
      <c r="N11" s="5"/>
    </row>
    <row r="12" spans="1:14">
      <c r="A12" s="596"/>
      <c r="B12" s="810" t="s">
        <v>5</v>
      </c>
      <c r="C12" s="810"/>
      <c r="D12" s="810"/>
      <c r="E12" s="810"/>
      <c r="F12" s="5"/>
      <c r="G12" s="5"/>
      <c r="H12" s="5"/>
      <c r="I12" s="5"/>
      <c r="J12" s="5"/>
      <c r="K12" s="5"/>
      <c r="L12" s="5"/>
      <c r="M12" s="5"/>
      <c r="N12" s="5"/>
    </row>
    <row r="13" spans="1:14">
      <c r="A13" s="596"/>
      <c r="B13" s="6"/>
      <c r="C13" s="5"/>
      <c r="D13" s="362"/>
      <c r="E13" s="5"/>
      <c r="F13" s="5"/>
      <c r="G13" s="5"/>
      <c r="H13" s="5"/>
      <c r="I13" s="5"/>
      <c r="J13" s="5"/>
      <c r="K13" s="5"/>
      <c r="L13" s="5"/>
      <c r="M13" s="5"/>
      <c r="N13" s="5"/>
    </row>
    <row r="14" spans="1:14">
      <c r="A14" s="596">
        <v>4</v>
      </c>
      <c r="B14" s="2" t="s">
        <v>9</v>
      </c>
      <c r="C14" s="807" t="s">
        <v>717</v>
      </c>
      <c r="D14" s="807"/>
      <c r="E14" s="807"/>
      <c r="F14" s="5"/>
      <c r="G14" s="5"/>
      <c r="H14" s="5"/>
      <c r="I14" s="5"/>
      <c r="J14" s="5"/>
      <c r="K14" s="5"/>
      <c r="L14" s="5"/>
      <c r="M14" s="5"/>
      <c r="N14" s="5"/>
    </row>
    <row r="15" spans="1:14">
      <c r="A15" s="596"/>
      <c r="B15" s="810" t="s">
        <v>10</v>
      </c>
      <c r="C15" s="810"/>
      <c r="D15" s="810"/>
      <c r="E15" s="810"/>
      <c r="F15" s="5"/>
      <c r="G15" s="5"/>
      <c r="H15" s="5"/>
      <c r="I15" s="5"/>
      <c r="J15" s="5"/>
      <c r="K15" s="5"/>
      <c r="L15" s="5"/>
      <c r="M15" s="5"/>
      <c r="N15" s="5"/>
    </row>
    <row r="16" spans="1:14">
      <c r="A16" s="596"/>
      <c r="B16" s="5"/>
      <c r="C16" s="5"/>
      <c r="D16" s="362"/>
      <c r="E16" s="5"/>
      <c r="F16" s="5"/>
      <c r="G16" s="5"/>
      <c r="H16" s="5"/>
      <c r="I16" s="5"/>
      <c r="J16" s="5"/>
      <c r="K16" s="5"/>
      <c r="L16" s="5"/>
      <c r="M16" s="5"/>
      <c r="N16" s="5"/>
    </row>
    <row r="17" spans="1:14" ht="30.75" customHeight="1">
      <c r="A17" s="596">
        <v>5</v>
      </c>
      <c r="B17" s="767" t="s">
        <v>308</v>
      </c>
      <c r="C17" s="800"/>
      <c r="D17" s="800"/>
      <c r="E17" s="800"/>
      <c r="F17" s="6"/>
      <c r="G17" s="6"/>
      <c r="H17" s="6"/>
      <c r="I17" s="6"/>
      <c r="J17" s="8"/>
      <c r="K17" s="8"/>
      <c r="L17" s="8"/>
      <c r="M17" s="8"/>
      <c r="N17" s="8"/>
    </row>
    <row r="18" spans="1:14">
      <c r="A18" s="596"/>
      <c r="B18" s="591" t="s">
        <v>12</v>
      </c>
      <c r="C18" s="1103">
        <v>0.12520000000000001</v>
      </c>
      <c r="D18" s="1104"/>
      <c r="E18" s="1105"/>
      <c r="F18" s="603"/>
      <c r="G18" s="8"/>
      <c r="H18" s="8"/>
      <c r="I18" s="8"/>
      <c r="J18" s="8"/>
      <c r="K18" s="8"/>
      <c r="L18" s="8"/>
      <c r="M18" s="8"/>
      <c r="N18" s="8"/>
    </row>
    <row r="19" spans="1:14" ht="26.4" customHeight="1">
      <c r="A19" s="596"/>
      <c r="B19" s="591" t="s">
        <v>627</v>
      </c>
      <c r="C19" s="945">
        <v>5.28E-2</v>
      </c>
      <c r="D19" s="946"/>
      <c r="E19" s="946"/>
      <c r="F19" s="603"/>
      <c r="G19" s="8" t="s">
        <v>119</v>
      </c>
      <c r="H19" s="5"/>
      <c r="I19" s="8"/>
      <c r="J19" s="8"/>
      <c r="K19" s="8"/>
      <c r="L19" s="8"/>
      <c r="M19" s="8"/>
      <c r="N19" s="8"/>
    </row>
    <row r="20" spans="1:14">
      <c r="A20" s="596"/>
      <c r="B20" s="591" t="s">
        <v>116</v>
      </c>
      <c r="C20" s="945">
        <v>5.28E-2</v>
      </c>
      <c r="D20" s="946"/>
      <c r="E20" s="946"/>
      <c r="F20" s="603"/>
      <c r="G20" s="8"/>
      <c r="H20" s="8"/>
      <c r="I20" s="8"/>
      <c r="J20" s="8"/>
      <c r="K20" s="8"/>
      <c r="L20" s="8"/>
      <c r="M20" s="8"/>
      <c r="N20" s="8"/>
    </row>
    <row r="21" spans="1:14">
      <c r="A21" s="596"/>
      <c r="B21" s="590" t="s">
        <v>15</v>
      </c>
      <c r="C21" s="762" t="s">
        <v>107</v>
      </c>
      <c r="D21" s="762"/>
      <c r="E21" s="762"/>
      <c r="F21" s="603"/>
      <c r="G21" s="8"/>
      <c r="H21" s="8"/>
      <c r="I21" s="8"/>
      <c r="J21" s="8"/>
      <c r="K21" s="8"/>
      <c r="L21" s="8"/>
      <c r="M21" s="8"/>
      <c r="N21" s="8"/>
    </row>
    <row r="22" spans="1:14">
      <c r="A22" s="596"/>
      <c r="B22" s="590" t="s">
        <v>16</v>
      </c>
      <c r="C22" s="762" t="s">
        <v>89</v>
      </c>
      <c r="D22" s="762"/>
      <c r="E22" s="762"/>
      <c r="F22" s="603"/>
      <c r="G22" s="8"/>
      <c r="H22" s="8"/>
      <c r="I22" s="8"/>
      <c r="J22" s="8"/>
      <c r="K22" s="8"/>
      <c r="L22" s="8"/>
      <c r="M22" s="8"/>
      <c r="N22" s="8"/>
    </row>
    <row r="23" spans="1:14">
      <c r="A23" s="596"/>
      <c r="B23" s="5"/>
      <c r="C23" s="8"/>
      <c r="D23" s="363"/>
      <c r="E23" s="8"/>
      <c r="F23" s="603"/>
      <c r="G23" s="8"/>
      <c r="H23" s="8"/>
      <c r="I23" s="8"/>
      <c r="J23" s="8"/>
      <c r="K23" s="8"/>
      <c r="L23" s="8"/>
      <c r="M23" s="8"/>
      <c r="N23" s="8"/>
    </row>
    <row r="24" spans="1:14">
      <c r="A24" s="596">
        <v>6</v>
      </c>
      <c r="B24" s="767" t="s">
        <v>312</v>
      </c>
      <c r="C24" s="767"/>
      <c r="D24" s="767"/>
      <c r="E24" s="767"/>
      <c r="F24" s="6"/>
      <c r="G24" s="6"/>
      <c r="H24" s="8"/>
      <c r="I24" s="6"/>
      <c r="J24" s="6"/>
      <c r="K24" s="5"/>
      <c r="L24" s="5"/>
      <c r="M24" s="5"/>
      <c r="N24" s="5"/>
    </row>
    <row r="25" spans="1:14">
      <c r="A25" s="596"/>
      <c r="B25" s="812" t="s">
        <v>19</v>
      </c>
      <c r="C25" s="813"/>
      <c r="D25" s="813"/>
      <c r="E25" s="842"/>
      <c r="F25" s="603"/>
      <c r="G25" s="5"/>
      <c r="H25" s="5"/>
      <c r="I25" s="5"/>
      <c r="J25" s="5"/>
      <c r="K25" s="5"/>
      <c r="L25" s="5"/>
      <c r="M25" s="5"/>
      <c r="N25" s="5"/>
    </row>
    <row r="26" spans="1:14">
      <c r="A26" s="596"/>
      <c r="B26" s="590" t="s">
        <v>20</v>
      </c>
      <c r="C26" s="589" t="s">
        <v>97</v>
      </c>
      <c r="D26" s="364" t="s">
        <v>98</v>
      </c>
      <c r="E26" s="589" t="s">
        <v>22</v>
      </c>
      <c r="F26" s="603"/>
      <c r="G26" s="5"/>
      <c r="H26" s="5"/>
      <c r="I26" s="5"/>
      <c r="J26" s="5"/>
      <c r="K26" s="5"/>
      <c r="L26" s="5"/>
      <c r="M26" s="5"/>
      <c r="N26" s="5"/>
    </row>
    <row r="27" spans="1:14" ht="15" customHeight="1">
      <c r="A27" s="596"/>
      <c r="B27" s="592" t="s">
        <v>441</v>
      </c>
      <c r="C27" s="616">
        <v>15252.16</v>
      </c>
      <c r="D27" s="1084" t="s">
        <v>99</v>
      </c>
      <c r="E27" s="967" t="s">
        <v>91</v>
      </c>
      <c r="F27" s="603"/>
      <c r="G27" s="5"/>
      <c r="H27" s="5"/>
      <c r="I27" s="5"/>
      <c r="J27" s="5"/>
      <c r="K27" s="5"/>
      <c r="L27" s="5"/>
      <c r="M27" s="5"/>
      <c r="N27" s="5"/>
    </row>
    <row r="28" spans="1:14">
      <c r="A28" s="596"/>
      <c r="B28" s="592" t="s">
        <v>24</v>
      </c>
      <c r="C28" s="616">
        <v>938.5</v>
      </c>
      <c r="D28" s="1085"/>
      <c r="E28" s="968"/>
      <c r="F28" s="603"/>
      <c r="G28" s="5"/>
      <c r="H28" s="5"/>
      <c r="I28" s="5"/>
      <c r="J28" s="5"/>
      <c r="K28" s="5"/>
      <c r="L28" s="5"/>
      <c r="M28" s="5"/>
      <c r="N28" s="5"/>
    </row>
    <row r="29" spans="1:14">
      <c r="A29" s="596"/>
      <c r="B29" s="592" t="s">
        <v>25</v>
      </c>
      <c r="C29" s="616">
        <v>1901.62</v>
      </c>
      <c r="D29" s="1085"/>
      <c r="E29" s="968"/>
      <c r="F29" s="603"/>
      <c r="G29" s="5"/>
      <c r="H29" s="5"/>
      <c r="I29" s="5"/>
      <c r="J29" s="5"/>
      <c r="K29" s="5"/>
      <c r="L29" s="5"/>
      <c r="M29" s="5"/>
      <c r="N29" s="5"/>
    </row>
    <row r="30" spans="1:14">
      <c r="A30" s="596"/>
      <c r="B30" s="592" t="s">
        <v>26</v>
      </c>
      <c r="C30" s="616">
        <v>4924.3900000000003</v>
      </c>
      <c r="D30" s="1086"/>
      <c r="E30" s="969"/>
      <c r="F30" s="603"/>
      <c r="G30" s="5"/>
      <c r="H30" s="5"/>
      <c r="I30" s="5"/>
      <c r="J30" s="5"/>
      <c r="K30" s="5"/>
      <c r="L30" s="5"/>
      <c r="M30" s="5"/>
      <c r="N30" s="5"/>
    </row>
    <row r="31" spans="1:14">
      <c r="A31" s="596"/>
      <c r="B31" s="768" t="s">
        <v>122</v>
      </c>
      <c r="C31" s="769"/>
      <c r="D31" s="769"/>
      <c r="E31" s="770"/>
      <c r="F31" s="603"/>
      <c r="G31" s="5"/>
      <c r="H31" s="5"/>
      <c r="I31" s="5"/>
      <c r="J31" s="5"/>
      <c r="K31" s="5"/>
      <c r="L31" s="5"/>
      <c r="M31" s="5"/>
      <c r="N31" s="5"/>
    </row>
    <row r="32" spans="1:14">
      <c r="A32" s="596"/>
      <c r="B32" s="8"/>
      <c r="C32" s="603"/>
      <c r="D32" s="366"/>
      <c r="E32" s="603"/>
      <c r="F32" s="603"/>
      <c r="G32" s="5"/>
      <c r="H32" s="5"/>
      <c r="I32" s="5"/>
      <c r="J32" s="5"/>
      <c r="K32" s="5"/>
      <c r="L32" s="5"/>
      <c r="M32" s="5"/>
      <c r="N32" s="5"/>
    </row>
    <row r="33" spans="1:14">
      <c r="A33" s="596">
        <v>7</v>
      </c>
      <c r="B33" s="767" t="s">
        <v>27</v>
      </c>
      <c r="C33" s="767"/>
      <c r="D33" s="767"/>
      <c r="E33" s="767"/>
      <c r="F33" s="6"/>
      <c r="G33" s="6"/>
      <c r="H33" s="6"/>
      <c r="I33" s="6"/>
      <c r="J33" s="6"/>
      <c r="K33" s="5"/>
      <c r="L33" s="5"/>
      <c r="M33" s="5"/>
      <c r="N33" s="5"/>
    </row>
    <row r="34" spans="1:14" ht="14.4" customHeight="1">
      <c r="A34" s="596"/>
      <c r="B34" s="590" t="s">
        <v>28</v>
      </c>
      <c r="C34" s="762" t="s">
        <v>29</v>
      </c>
      <c r="D34" s="762"/>
      <c r="E34" s="762"/>
      <c r="F34" s="8"/>
      <c r="G34" s="5"/>
      <c r="H34" s="5"/>
      <c r="I34" s="5"/>
      <c r="J34" s="5"/>
      <c r="K34" s="5"/>
      <c r="L34" s="5"/>
      <c r="M34" s="5"/>
      <c r="N34" s="5"/>
    </row>
    <row r="35" spans="1:14">
      <c r="A35" s="596"/>
      <c r="B35" s="590" t="s">
        <v>30</v>
      </c>
      <c r="C35" s="762" t="s">
        <v>107</v>
      </c>
      <c r="D35" s="762"/>
      <c r="E35" s="762"/>
      <c r="F35" s="8"/>
      <c r="G35" s="5"/>
      <c r="H35" s="5"/>
      <c r="I35" s="5"/>
      <c r="J35" s="5"/>
      <c r="K35" s="5"/>
      <c r="L35" s="5"/>
      <c r="M35" s="5"/>
      <c r="N35" s="5"/>
    </row>
    <row r="36" spans="1:14">
      <c r="A36" s="596"/>
      <c r="B36" s="590" t="s">
        <v>31</v>
      </c>
      <c r="C36" s="762" t="s">
        <v>89</v>
      </c>
      <c r="D36" s="762"/>
      <c r="E36" s="762"/>
      <c r="F36" s="8"/>
      <c r="G36" s="5"/>
      <c r="H36" s="5"/>
      <c r="I36" s="5"/>
      <c r="J36" s="5"/>
      <c r="K36" s="5"/>
      <c r="L36" s="5"/>
      <c r="M36" s="5"/>
      <c r="N36" s="5"/>
    </row>
    <row r="37" spans="1:14">
      <c r="A37" s="596"/>
      <c r="B37" s="5"/>
      <c r="C37" s="8"/>
      <c r="D37" s="363"/>
      <c r="E37" s="8"/>
      <c r="F37" s="8"/>
      <c r="G37" s="5"/>
      <c r="H37" s="5"/>
      <c r="I37" s="5"/>
      <c r="J37" s="5"/>
      <c r="K37" s="5"/>
      <c r="L37" s="5"/>
      <c r="M37" s="5"/>
      <c r="N37" s="5"/>
    </row>
    <row r="38" spans="1:14">
      <c r="A38" s="596"/>
      <c r="B38" s="603"/>
      <c r="C38" s="8"/>
      <c r="D38" s="363"/>
      <c r="E38" s="8"/>
      <c r="F38" s="8"/>
      <c r="G38" s="5"/>
      <c r="H38" s="5"/>
      <c r="I38" s="5"/>
      <c r="J38" s="5"/>
      <c r="K38" s="5"/>
      <c r="L38" s="5"/>
      <c r="M38" s="5"/>
      <c r="N38" s="5"/>
    </row>
    <row r="39" spans="1:14">
      <c r="A39" s="596">
        <v>8</v>
      </c>
      <c r="B39" s="767" t="s">
        <v>310</v>
      </c>
      <c r="C39" s="767"/>
      <c r="D39" s="767"/>
      <c r="E39" s="767"/>
      <c r="F39" s="6"/>
      <c r="G39" s="6"/>
      <c r="H39" s="6"/>
      <c r="I39" s="6"/>
      <c r="J39" s="6"/>
      <c r="K39" s="5"/>
      <c r="L39" s="5"/>
      <c r="M39" s="5"/>
      <c r="N39" s="5"/>
    </row>
    <row r="40" spans="1:14" ht="15" customHeight="1">
      <c r="A40" s="596"/>
      <c r="B40" s="590" t="s">
        <v>33</v>
      </c>
      <c r="C40" s="825" t="s">
        <v>183</v>
      </c>
      <c r="D40" s="826"/>
      <c r="E40" s="827"/>
      <c r="F40" s="8"/>
      <c r="G40" s="5"/>
      <c r="H40" s="5"/>
      <c r="I40" s="5"/>
      <c r="J40" s="5"/>
      <c r="K40" s="5"/>
      <c r="L40" s="5"/>
      <c r="M40" s="5"/>
      <c r="N40" s="5"/>
    </row>
    <row r="41" spans="1:14">
      <c r="A41" s="596"/>
      <c r="B41" s="590" t="s">
        <v>30</v>
      </c>
      <c r="C41" s="825" t="s">
        <v>107</v>
      </c>
      <c r="D41" s="826"/>
      <c r="E41" s="827"/>
      <c r="F41" s="8"/>
      <c r="G41" s="5"/>
      <c r="H41" s="5"/>
      <c r="I41" s="5"/>
      <c r="J41" s="5"/>
      <c r="K41" s="5"/>
      <c r="L41" s="5"/>
      <c r="M41" s="5"/>
      <c r="N41" s="5"/>
    </row>
    <row r="42" spans="1:14">
      <c r="A42" s="596"/>
      <c r="B42" s="590" t="s">
        <v>31</v>
      </c>
      <c r="C42" s="762" t="s">
        <v>89</v>
      </c>
      <c r="D42" s="762"/>
      <c r="E42" s="762"/>
      <c r="F42" s="8"/>
      <c r="G42" s="5"/>
      <c r="H42" s="5"/>
      <c r="I42" s="5"/>
      <c r="J42" s="5"/>
      <c r="K42" s="5"/>
      <c r="L42" s="5"/>
      <c r="M42" s="5"/>
      <c r="N42" s="5"/>
    </row>
    <row r="43" spans="1:14">
      <c r="A43" s="596"/>
      <c r="B43" s="768" t="s">
        <v>131</v>
      </c>
      <c r="C43" s="769"/>
      <c r="D43" s="769"/>
      <c r="E43" s="770"/>
      <c r="F43" s="8"/>
      <c r="G43" s="5"/>
      <c r="H43" s="5"/>
      <c r="I43" s="5"/>
      <c r="J43" s="5"/>
      <c r="K43" s="5"/>
      <c r="L43" s="5"/>
      <c r="M43" s="5"/>
      <c r="N43" s="5"/>
    </row>
    <row r="44" spans="1:14">
      <c r="A44" s="604"/>
      <c r="B44" s="5"/>
      <c r="C44" s="5"/>
      <c r="D44" s="367"/>
      <c r="E44" s="8"/>
      <c r="F44" s="5"/>
      <c r="G44" s="5"/>
      <c r="H44" s="5"/>
      <c r="I44" s="5"/>
      <c r="J44" s="5"/>
      <c r="K44" s="5"/>
      <c r="L44" s="5"/>
      <c r="M44" s="5"/>
      <c r="N44" s="5"/>
    </row>
    <row r="45" spans="1:14">
      <c r="A45" s="11">
        <v>9</v>
      </c>
      <c r="B45" s="766" t="s">
        <v>311</v>
      </c>
      <c r="C45" s="767"/>
      <c r="D45" s="767"/>
      <c r="E45" s="767"/>
      <c r="F45" s="12"/>
      <c r="G45" s="6"/>
      <c r="H45" s="6"/>
      <c r="I45" s="6"/>
      <c r="J45" s="5"/>
      <c r="K45" s="5"/>
      <c r="L45" s="5"/>
      <c r="M45" s="5"/>
      <c r="N45" s="5"/>
    </row>
    <row r="46" spans="1:14" ht="52.8">
      <c r="A46" s="11"/>
      <c r="B46" s="588" t="s">
        <v>36</v>
      </c>
      <c r="C46" s="600" t="s">
        <v>37</v>
      </c>
      <c r="D46" s="368" t="s">
        <v>38</v>
      </c>
      <c r="E46" s="600" t="s">
        <v>92</v>
      </c>
      <c r="F46" s="5"/>
      <c r="G46" s="5"/>
      <c r="H46" s="5"/>
      <c r="I46" s="5"/>
      <c r="J46" s="5"/>
      <c r="K46" s="5"/>
      <c r="L46" s="5"/>
      <c r="M46" s="5"/>
      <c r="N46" s="5"/>
    </row>
    <row r="47" spans="1:14" ht="409.6">
      <c r="A47" s="13"/>
      <c r="B47" s="597" t="s">
        <v>680</v>
      </c>
      <c r="C47" s="597" t="s">
        <v>1079</v>
      </c>
      <c r="D47" s="597" t="s">
        <v>1080</v>
      </c>
      <c r="E47" s="601" t="s">
        <v>76</v>
      </c>
      <c r="F47" s="5"/>
      <c r="G47" s="5">
        <f>145.12+425.39</f>
        <v>570.51</v>
      </c>
      <c r="H47" s="5"/>
      <c r="I47" s="5"/>
      <c r="J47" s="5"/>
      <c r="K47" s="5"/>
      <c r="L47" s="5"/>
      <c r="M47" s="5"/>
      <c r="N47" s="5"/>
    </row>
    <row r="48" spans="1:14">
      <c r="A48" s="14"/>
      <c r="B48" s="839" t="s">
        <v>582</v>
      </c>
      <c r="C48" s="840"/>
      <c r="D48" s="840"/>
      <c r="E48" s="841"/>
      <c r="F48" s="603"/>
      <c r="G48" s="603"/>
      <c r="H48" s="603"/>
      <c r="I48" s="5"/>
      <c r="J48" s="5"/>
      <c r="K48" s="5"/>
      <c r="L48" s="5"/>
      <c r="M48" s="5"/>
      <c r="N48" s="5"/>
    </row>
    <row r="49" spans="1:14">
      <c r="A49" s="15"/>
      <c r="B49" s="37"/>
      <c r="C49" s="586"/>
      <c r="D49" s="367"/>
      <c r="E49" s="586"/>
      <c r="F49" s="603"/>
      <c r="G49" s="603"/>
      <c r="H49" s="603"/>
      <c r="I49" s="603"/>
      <c r="J49" s="5"/>
      <c r="K49" s="5"/>
      <c r="L49" s="5"/>
      <c r="M49" s="5"/>
      <c r="N49" s="5"/>
    </row>
    <row r="50" spans="1:14">
      <c r="A50" s="11">
        <v>10</v>
      </c>
      <c r="B50" s="766" t="s">
        <v>311</v>
      </c>
      <c r="C50" s="767"/>
      <c r="D50" s="767"/>
      <c r="E50" s="767"/>
      <c r="F50" s="603"/>
      <c r="G50" s="603"/>
      <c r="H50" s="603"/>
      <c r="I50" s="5"/>
      <c r="J50" s="5"/>
      <c r="K50" s="5"/>
      <c r="L50" s="5"/>
      <c r="M50" s="5"/>
      <c r="N50" s="5"/>
    </row>
    <row r="51" spans="1:14" ht="102" customHeight="1">
      <c r="A51" s="13"/>
      <c r="B51" s="867" t="s">
        <v>41</v>
      </c>
      <c r="C51" s="947" t="s">
        <v>1079</v>
      </c>
      <c r="D51" s="948"/>
      <c r="E51" s="949"/>
      <c r="F51" s="5"/>
      <c r="G51" s="5"/>
      <c r="H51" s="5"/>
      <c r="I51" s="5"/>
      <c r="J51" s="5"/>
      <c r="K51" s="1"/>
      <c r="L51" s="5"/>
      <c r="M51" s="5"/>
      <c r="N51" s="5"/>
    </row>
    <row r="52" spans="1:14" ht="12" customHeight="1">
      <c r="A52" s="13"/>
      <c r="B52" s="868"/>
      <c r="C52" s="950"/>
      <c r="D52" s="951"/>
      <c r="E52" s="952"/>
      <c r="F52" s="5"/>
      <c r="G52" s="5"/>
      <c r="H52" s="5"/>
      <c r="I52" s="5"/>
      <c r="J52" s="5"/>
      <c r="K52" s="1"/>
      <c r="L52" s="5"/>
      <c r="M52" s="5"/>
      <c r="N52" s="5"/>
    </row>
    <row r="53" spans="1:14" ht="99.6" customHeight="1">
      <c r="A53" s="11"/>
      <c r="B53" s="16" t="s">
        <v>657</v>
      </c>
      <c r="C53" s="764" t="s">
        <v>1080</v>
      </c>
      <c r="D53" s="764"/>
      <c r="E53" s="764"/>
      <c r="F53" s="5"/>
      <c r="G53" s="5"/>
      <c r="H53" s="5"/>
      <c r="I53" s="5"/>
      <c r="J53" s="5"/>
      <c r="K53" s="5"/>
      <c r="L53" s="5"/>
      <c r="M53" s="5"/>
      <c r="N53" s="5"/>
    </row>
    <row r="54" spans="1:14">
      <c r="A54" s="13"/>
      <c r="B54" s="16" t="s">
        <v>43</v>
      </c>
      <c r="C54" s="875" t="s">
        <v>44</v>
      </c>
      <c r="D54" s="876"/>
      <c r="E54" s="877"/>
      <c r="F54" s="5"/>
      <c r="G54" s="5"/>
      <c r="H54" s="5"/>
      <c r="I54" s="5"/>
      <c r="J54" s="5"/>
      <c r="K54" s="17"/>
      <c r="L54" s="5"/>
      <c r="M54" s="5"/>
      <c r="N54" s="5"/>
    </row>
    <row r="55" spans="1:14" ht="14.4" customHeight="1">
      <c r="A55" s="13"/>
      <c r="B55" s="839" t="s">
        <v>582</v>
      </c>
      <c r="C55" s="840"/>
      <c r="D55" s="840"/>
      <c r="E55" s="841"/>
      <c r="F55" s="5"/>
      <c r="G55" s="5"/>
      <c r="H55" s="111"/>
      <c r="I55" s="5"/>
      <c r="J55" s="5"/>
      <c r="K55" s="17"/>
      <c r="L55" s="5"/>
      <c r="M55" s="5"/>
      <c r="N55" s="5"/>
    </row>
    <row r="56" spans="1:14">
      <c r="A56" s="18" t="s">
        <v>45</v>
      </c>
      <c r="B56" s="858"/>
      <c r="C56" s="858"/>
      <c r="D56" s="858"/>
      <c r="E56" s="858"/>
      <c r="F56" s="38"/>
      <c r="G56" s="38"/>
      <c r="H56" s="138"/>
      <c r="I56" s="38"/>
      <c r="J56" s="38"/>
      <c r="K56" s="38"/>
      <c r="L56" s="38"/>
      <c r="M56" s="38"/>
      <c r="N56" s="38"/>
    </row>
    <row r="57" spans="1:14">
      <c r="A57" s="23"/>
      <c r="B57" s="24"/>
      <c r="C57" s="25"/>
      <c r="D57" s="369"/>
      <c r="E57" s="25"/>
      <c r="F57" s="25"/>
      <c r="G57" s="5"/>
      <c r="H57" s="111"/>
      <c r="I57" s="5"/>
      <c r="J57" s="5"/>
      <c r="K57" s="5"/>
      <c r="L57" s="5"/>
      <c r="M57" s="5"/>
      <c r="N57" s="5"/>
    </row>
    <row r="58" spans="1:14">
      <c r="A58" s="596">
        <v>11</v>
      </c>
      <c r="B58" s="2" t="s">
        <v>47</v>
      </c>
      <c r="C58" s="953" t="s">
        <v>134</v>
      </c>
      <c r="D58" s="953"/>
      <c r="E58" s="953"/>
      <c r="F58" s="6"/>
      <c r="G58" s="6"/>
      <c r="H58" s="26"/>
      <c r="I58" s="6"/>
      <c r="J58" s="6"/>
      <c r="K58" s="5"/>
      <c r="L58" s="5"/>
      <c r="M58" s="5"/>
      <c r="N58" s="5"/>
    </row>
    <row r="59" spans="1:14">
      <c r="A59" s="596"/>
      <c r="B59" s="603"/>
      <c r="C59" s="603"/>
      <c r="D59" s="366"/>
      <c r="E59" s="603"/>
      <c r="F59" s="603"/>
      <c r="G59" s="603"/>
      <c r="H59" s="27"/>
      <c r="I59" s="27"/>
      <c r="J59" s="603"/>
      <c r="K59" s="5"/>
      <c r="L59" s="5"/>
      <c r="M59" s="5"/>
      <c r="N59" s="5"/>
    </row>
    <row r="60" spans="1:14">
      <c r="A60" s="596">
        <v>12</v>
      </c>
      <c r="B60" s="6" t="s">
        <v>48</v>
      </c>
      <c r="C60" s="6"/>
      <c r="D60" s="370"/>
      <c r="E60" s="26"/>
      <c r="F60" s="26"/>
      <c r="G60" s="6"/>
      <c r="H60" s="6"/>
      <c r="I60" s="128"/>
      <c r="J60" s="6"/>
      <c r="K60" s="6"/>
      <c r="L60" s="6"/>
      <c r="M60" s="6"/>
      <c r="N60" s="6"/>
    </row>
    <row r="61" spans="1:14">
      <c r="A61" s="596"/>
      <c r="B61" s="6"/>
      <c r="C61" s="6"/>
      <c r="D61" s="370"/>
      <c r="E61" s="26"/>
      <c r="F61" s="26"/>
      <c r="G61" s="26"/>
      <c r="H61" s="6"/>
      <c r="I61" s="128"/>
      <c r="J61" s="6"/>
      <c r="K61" s="6"/>
      <c r="L61" s="6"/>
      <c r="M61" s="6"/>
      <c r="N61" s="6"/>
    </row>
    <row r="62" spans="1:14">
      <c r="A62" s="596"/>
      <c r="B62" s="590" t="s">
        <v>49</v>
      </c>
      <c r="C62" s="762" t="s">
        <v>681</v>
      </c>
      <c r="D62" s="762"/>
      <c r="E62" s="762"/>
      <c r="F62" s="27"/>
      <c r="G62" s="27"/>
      <c r="H62" s="55"/>
      <c r="I62" s="603"/>
      <c r="J62" s="603"/>
      <c r="K62" s="603"/>
      <c r="L62" s="603"/>
      <c r="M62" s="603"/>
      <c r="N62" s="603"/>
    </row>
    <row r="63" spans="1:14">
      <c r="A63" s="596"/>
      <c r="B63" s="603"/>
      <c r="C63" s="603"/>
      <c r="D63" s="371"/>
      <c r="E63" s="55"/>
      <c r="F63" s="603"/>
      <c r="G63" s="603"/>
      <c r="H63" s="55"/>
      <c r="I63" s="55"/>
      <c r="J63" s="603"/>
      <c r="K63" s="603"/>
      <c r="L63" s="603"/>
      <c r="M63" s="603"/>
      <c r="N63" s="603"/>
    </row>
    <row r="64" spans="1:14">
      <c r="A64" s="596"/>
      <c r="B64" s="767" t="s">
        <v>50</v>
      </c>
      <c r="C64" s="800" t="s">
        <v>682</v>
      </c>
      <c r="D64" s="1093" t="s">
        <v>109</v>
      </c>
      <c r="E64" s="802" t="s">
        <v>96</v>
      </c>
      <c r="F64" s="790" t="s">
        <v>117</v>
      </c>
      <c r="G64" s="791"/>
      <c r="H64" s="792"/>
      <c r="I64" s="771" t="s">
        <v>52</v>
      </c>
      <c r="J64" s="771"/>
      <c r="K64" s="771"/>
      <c r="L64" s="771" t="s">
        <v>53</v>
      </c>
      <c r="M64" s="771"/>
      <c r="N64" s="771"/>
    </row>
    <row r="65" spans="1:14" ht="52.8">
      <c r="A65" s="604"/>
      <c r="B65" s="767"/>
      <c r="C65" s="801"/>
      <c r="D65" s="1094"/>
      <c r="E65" s="803"/>
      <c r="F65" s="590" t="s">
        <v>54</v>
      </c>
      <c r="G65" s="590" t="s">
        <v>55</v>
      </c>
      <c r="H65" s="590" t="s">
        <v>56</v>
      </c>
      <c r="I65" s="590" t="s">
        <v>57</v>
      </c>
      <c r="J65" s="590" t="s">
        <v>55</v>
      </c>
      <c r="K65" s="590" t="s">
        <v>56</v>
      </c>
      <c r="L65" s="590" t="s">
        <v>57</v>
      </c>
      <c r="M65" s="590" t="s">
        <v>55</v>
      </c>
      <c r="N65" s="590" t="s">
        <v>56</v>
      </c>
    </row>
    <row r="66" spans="1:14">
      <c r="A66" s="604"/>
      <c r="B66" s="590" t="s">
        <v>58</v>
      </c>
      <c r="C66" s="130">
        <v>131.66999999999999</v>
      </c>
      <c r="D66" s="594">
        <v>95.35</v>
      </c>
      <c r="E66" s="594">
        <v>73.78</v>
      </c>
      <c r="F66" s="594">
        <v>73.28</v>
      </c>
      <c r="G66" s="594">
        <v>145</v>
      </c>
      <c r="H66" s="617">
        <v>69.5</v>
      </c>
      <c r="I66" s="28" t="s">
        <v>40</v>
      </c>
      <c r="J66" s="28" t="s">
        <v>40</v>
      </c>
      <c r="K66" s="28" t="s">
        <v>40</v>
      </c>
      <c r="L66" s="28" t="s">
        <v>40</v>
      </c>
      <c r="M66" s="28" t="s">
        <v>40</v>
      </c>
      <c r="N66" s="28" t="s">
        <v>40</v>
      </c>
    </row>
    <row r="67" spans="1:14">
      <c r="A67" s="604"/>
      <c r="B67" s="590" t="s">
        <v>93</v>
      </c>
      <c r="C67" s="130">
        <v>71186.86</v>
      </c>
      <c r="D67" s="594">
        <v>72708.160000000003</v>
      </c>
      <c r="E67" s="594">
        <v>73943.679999999993</v>
      </c>
      <c r="F67" s="28">
        <v>73651.350000000006</v>
      </c>
      <c r="G67" s="28">
        <v>74245.17</v>
      </c>
      <c r="H67" s="28">
        <v>58793.08</v>
      </c>
      <c r="I67" s="28" t="s">
        <v>40</v>
      </c>
      <c r="J67" s="28" t="s">
        <v>40</v>
      </c>
      <c r="K67" s="28" t="s">
        <v>40</v>
      </c>
      <c r="L67" s="28" t="s">
        <v>40</v>
      </c>
      <c r="M67" s="28" t="s">
        <v>40</v>
      </c>
      <c r="N67" s="28" t="s">
        <v>40</v>
      </c>
    </row>
    <row r="68" spans="1:14">
      <c r="A68" s="604"/>
      <c r="B68" s="590" t="s">
        <v>313</v>
      </c>
      <c r="C68" s="829" t="s">
        <v>76</v>
      </c>
      <c r="D68" s="829"/>
      <c r="E68" s="829"/>
      <c r="F68" s="829"/>
      <c r="G68" s="829"/>
      <c r="H68" s="829"/>
      <c r="I68" s="829"/>
      <c r="J68" s="829"/>
      <c r="K68" s="829"/>
      <c r="L68" s="829"/>
      <c r="M68" s="829"/>
      <c r="N68" s="829"/>
    </row>
    <row r="69" spans="1:14" s="5" customFormat="1" ht="13.2">
      <c r="A69" s="604"/>
      <c r="B69" s="831" t="s">
        <v>936</v>
      </c>
      <c r="C69" s="831"/>
      <c r="D69" s="831"/>
      <c r="E69" s="831"/>
      <c r="F69" s="831"/>
      <c r="G69" s="831"/>
      <c r="H69" s="831"/>
      <c r="I69" s="831"/>
      <c r="J69" s="831"/>
      <c r="K69" s="831"/>
      <c r="L69" s="831"/>
      <c r="M69" s="831"/>
      <c r="N69" s="831"/>
    </row>
    <row r="70" spans="1:14">
      <c r="A70" s="604"/>
      <c r="B70" s="832" t="s">
        <v>17</v>
      </c>
      <c r="C70" s="832"/>
      <c r="D70" s="832"/>
      <c r="E70" s="832"/>
      <c r="F70" s="832"/>
      <c r="G70" s="832"/>
      <c r="H70" s="832"/>
      <c r="I70" s="832"/>
      <c r="J70" s="832"/>
      <c r="K70" s="832"/>
      <c r="L70" s="832"/>
      <c r="M70" s="832"/>
      <c r="N70" s="832"/>
    </row>
    <row r="71" spans="1:14">
      <c r="A71" s="604"/>
      <c r="B71" s="810" t="s">
        <v>60</v>
      </c>
      <c r="C71" s="810"/>
      <c r="D71" s="810"/>
      <c r="E71" s="810"/>
      <c r="F71" s="810"/>
      <c r="G71" s="810"/>
      <c r="H71" s="810"/>
      <c r="I71" s="810"/>
      <c r="J71" s="810"/>
      <c r="K71" s="810"/>
      <c r="L71" s="810"/>
      <c r="M71" s="810"/>
      <c r="N71" s="810"/>
    </row>
    <row r="72" spans="1:14">
      <c r="A72" s="1"/>
      <c r="B72" s="853" t="s">
        <v>61</v>
      </c>
      <c r="C72" s="853"/>
      <c r="D72" s="853"/>
      <c r="E72" s="853"/>
      <c r="F72" s="853"/>
      <c r="G72" s="853"/>
      <c r="H72" s="853"/>
      <c r="I72" s="853"/>
      <c r="J72" s="853"/>
      <c r="K72" s="853"/>
      <c r="L72" s="853"/>
      <c r="M72" s="853"/>
      <c r="N72" s="853"/>
    </row>
    <row r="73" spans="1:14">
      <c r="A73" s="604"/>
      <c r="B73" s="831" t="s">
        <v>110</v>
      </c>
      <c r="C73" s="831"/>
      <c r="D73" s="831"/>
      <c r="E73" s="831"/>
      <c r="F73" s="831"/>
      <c r="G73" s="831"/>
      <c r="H73" s="831"/>
      <c r="I73" s="831"/>
      <c r="J73" s="831"/>
      <c r="K73" s="831"/>
      <c r="L73" s="831"/>
      <c r="M73" s="831"/>
      <c r="N73" s="831"/>
    </row>
    <row r="74" spans="1:14">
      <c r="A74" s="604"/>
      <c r="B74" s="831" t="s">
        <v>62</v>
      </c>
      <c r="C74" s="831"/>
      <c r="D74" s="831"/>
      <c r="E74" s="831"/>
      <c r="F74" s="831"/>
      <c r="G74" s="831"/>
      <c r="H74" s="831"/>
      <c r="I74" s="831"/>
      <c r="J74" s="831"/>
      <c r="K74" s="831"/>
      <c r="L74" s="831"/>
      <c r="M74" s="831"/>
      <c r="N74" s="831"/>
    </row>
    <row r="75" spans="1:14">
      <c r="A75" s="604"/>
      <c r="B75" s="30"/>
      <c r="C75" s="30"/>
      <c r="D75" s="372"/>
      <c r="E75" s="30"/>
      <c r="F75" s="30"/>
      <c r="G75" s="8"/>
      <c r="H75" s="8"/>
      <c r="I75" s="8"/>
      <c r="J75" s="8"/>
      <c r="K75" s="8"/>
      <c r="L75" s="8" t="s">
        <v>119</v>
      </c>
      <c r="M75" s="8"/>
      <c r="N75" s="8"/>
    </row>
    <row r="76" spans="1:14" ht="29.4" customHeight="1">
      <c r="A76" s="596">
        <v>13</v>
      </c>
      <c r="B76" s="796" t="s">
        <v>63</v>
      </c>
      <c r="C76" s="797"/>
      <c r="D76" s="797"/>
      <c r="E76" s="797"/>
      <c r="F76" s="797"/>
      <c r="G76" s="766"/>
      <c r="H76" s="6"/>
      <c r="I76" s="6"/>
      <c r="J76" s="6"/>
      <c r="K76" s="6"/>
      <c r="L76" s="6"/>
      <c r="M76" s="6"/>
      <c r="N76" s="6"/>
    </row>
    <row r="77" spans="1:14">
      <c r="A77" s="596"/>
      <c r="B77" s="5"/>
      <c r="C77" s="603"/>
      <c r="D77" s="366"/>
      <c r="E77" s="603"/>
      <c r="F77" s="603"/>
      <c r="G77" s="603"/>
      <c r="H77" s="603"/>
      <c r="I77" s="603"/>
      <c r="J77" s="603"/>
      <c r="K77" s="603"/>
      <c r="L77" s="603"/>
      <c r="M77" s="603"/>
      <c r="N77" s="603"/>
    </row>
    <row r="78" spans="1:14" ht="39.6">
      <c r="A78" s="604"/>
      <c r="B78" s="587" t="s">
        <v>64</v>
      </c>
      <c r="C78" s="589" t="s">
        <v>65</v>
      </c>
      <c r="D78" s="364" t="s">
        <v>343</v>
      </c>
      <c r="E78" s="589" t="s">
        <v>94</v>
      </c>
      <c r="F78" s="589" t="s">
        <v>67</v>
      </c>
      <c r="G78" s="589" t="s">
        <v>81</v>
      </c>
      <c r="H78" s="8"/>
      <c r="I78" s="8"/>
      <c r="J78" s="8"/>
      <c r="K78" s="8"/>
      <c r="L78" s="8"/>
      <c r="M78" s="8"/>
      <c r="N78" s="8"/>
    </row>
    <row r="79" spans="1:14" ht="25.5" customHeight="1">
      <c r="A79" s="604"/>
      <c r="B79" s="828" t="s">
        <v>440</v>
      </c>
      <c r="C79" s="91" t="s">
        <v>683</v>
      </c>
      <c r="D79" s="133">
        <v>7.09</v>
      </c>
      <c r="E79" s="31">
        <v>4.9400000000000004</v>
      </c>
      <c r="F79" s="958" t="s">
        <v>108</v>
      </c>
      <c r="G79" s="958" t="s">
        <v>95</v>
      </c>
      <c r="H79" s="32"/>
      <c r="I79" s="32"/>
      <c r="J79" s="32"/>
      <c r="K79" s="32"/>
      <c r="L79" s="32"/>
      <c r="M79" s="32"/>
      <c r="N79" s="32"/>
    </row>
    <row r="80" spans="1:14">
      <c r="A80" s="604"/>
      <c r="B80" s="956"/>
      <c r="C80" s="91" t="s">
        <v>229</v>
      </c>
      <c r="D80" s="133"/>
      <c r="E80" s="40"/>
      <c r="F80" s="959"/>
      <c r="G80" s="959"/>
      <c r="H80" s="32"/>
      <c r="I80" s="32"/>
      <c r="J80" s="32"/>
      <c r="K80" s="32"/>
      <c r="L80" s="32"/>
      <c r="M80" s="32"/>
      <c r="N80" s="32"/>
    </row>
    <row r="81" spans="1:14" ht="26.4">
      <c r="A81" s="604"/>
      <c r="B81" s="956"/>
      <c r="C81" s="174" t="s">
        <v>684</v>
      </c>
      <c r="D81" s="133">
        <v>27.17</v>
      </c>
      <c r="E81" s="31">
        <v>35.18</v>
      </c>
      <c r="F81" s="959"/>
      <c r="G81" s="959"/>
      <c r="H81" s="32"/>
      <c r="I81" s="32"/>
      <c r="J81" s="32"/>
      <c r="K81" s="32"/>
      <c r="L81" s="32"/>
      <c r="M81" s="32"/>
      <c r="N81" s="32"/>
    </row>
    <row r="82" spans="1:14" ht="26.4" customHeight="1">
      <c r="A82" s="604"/>
      <c r="B82" s="956"/>
      <c r="C82" s="174" t="s">
        <v>685</v>
      </c>
      <c r="D82" s="133">
        <v>34.090000000000003</v>
      </c>
      <c r="E82" s="31">
        <v>41.79</v>
      </c>
      <c r="F82" s="959"/>
      <c r="G82" s="959"/>
      <c r="H82" s="32"/>
      <c r="I82" s="32"/>
      <c r="J82" s="32"/>
      <c r="K82" s="32"/>
      <c r="L82" s="32"/>
      <c r="M82" s="32"/>
      <c r="N82" s="32"/>
    </row>
    <row r="83" spans="1:14">
      <c r="A83" s="604"/>
      <c r="B83" s="956"/>
      <c r="C83" s="174" t="s">
        <v>686</v>
      </c>
      <c r="D83" s="133">
        <v>10.58</v>
      </c>
      <c r="E83" s="31">
        <v>5.14</v>
      </c>
      <c r="F83" s="959"/>
      <c r="G83" s="959"/>
      <c r="H83" s="32"/>
      <c r="I83" s="32"/>
      <c r="J83" s="32"/>
      <c r="K83" s="32"/>
      <c r="L83" s="32"/>
      <c r="M83" s="32"/>
      <c r="N83" s="32"/>
    </row>
    <row r="84" spans="1:14">
      <c r="A84" s="604"/>
      <c r="B84" s="957"/>
      <c r="C84" s="91" t="s">
        <v>70</v>
      </c>
      <c r="D84" s="60">
        <f>+(D81+D82+D83)/3</f>
        <v>23.946666666666669</v>
      </c>
      <c r="E84" s="60">
        <f>SUM(E81:E83)/3</f>
        <v>27.37</v>
      </c>
      <c r="F84" s="959"/>
      <c r="G84" s="959"/>
      <c r="H84" s="32"/>
      <c r="I84" s="32"/>
      <c r="J84" s="32"/>
      <c r="K84" s="32"/>
      <c r="L84" s="32"/>
      <c r="M84" s="32"/>
      <c r="N84" s="32"/>
    </row>
    <row r="85" spans="1:14" ht="26.4">
      <c r="A85" s="604"/>
      <c r="B85" s="828" t="s">
        <v>71</v>
      </c>
      <c r="C85" s="91" t="s">
        <v>683</v>
      </c>
      <c r="D85" s="133">
        <v>9.31</v>
      </c>
      <c r="E85" s="33">
        <f>66.62/E79</f>
        <v>13.48582995951417</v>
      </c>
      <c r="F85" s="959"/>
      <c r="G85" s="959"/>
      <c r="H85" s="32"/>
      <c r="I85" s="32"/>
      <c r="J85" s="32"/>
      <c r="K85" s="32"/>
      <c r="L85" s="32"/>
      <c r="M85" s="32"/>
      <c r="N85" s="32"/>
    </row>
    <row r="86" spans="1:14">
      <c r="A86" s="604"/>
      <c r="B86" s="956"/>
      <c r="C86" s="91" t="s">
        <v>229</v>
      </c>
      <c r="D86" s="133"/>
      <c r="E86" s="40"/>
      <c r="F86" s="959"/>
      <c r="G86" s="959"/>
      <c r="H86" s="32"/>
      <c r="I86" s="32"/>
      <c r="J86" s="32"/>
      <c r="K86" s="32"/>
      <c r="L86" s="32"/>
      <c r="M86" s="32"/>
      <c r="N86" s="32"/>
    </row>
    <row r="87" spans="1:14" ht="26.4">
      <c r="A87" s="604"/>
      <c r="B87" s="956"/>
      <c r="C87" s="174" t="s">
        <v>684</v>
      </c>
      <c r="D87" s="133">
        <v>36.64</v>
      </c>
      <c r="E87" s="33">
        <f>1023.9/E81</f>
        <v>29.104604889141559</v>
      </c>
      <c r="F87" s="959"/>
      <c r="G87" s="959"/>
      <c r="H87" s="32"/>
      <c r="I87" s="32"/>
      <c r="J87" s="32"/>
      <c r="K87" s="32"/>
      <c r="L87" s="32"/>
      <c r="M87" s="32"/>
      <c r="N87" s="32"/>
    </row>
    <row r="88" spans="1:14" ht="27" customHeight="1">
      <c r="A88" s="604"/>
      <c r="B88" s="956"/>
      <c r="C88" s="174" t="s">
        <v>685</v>
      </c>
      <c r="D88" s="133">
        <v>52.95</v>
      </c>
      <c r="E88" s="33">
        <f>1829.95/E82</f>
        <v>43.789184015314667</v>
      </c>
      <c r="F88" s="959"/>
      <c r="G88" s="959"/>
      <c r="H88" s="32"/>
      <c r="I88" s="32"/>
      <c r="J88" s="32"/>
      <c r="K88" s="32"/>
      <c r="L88" s="32"/>
      <c r="M88" s="32"/>
      <c r="N88" s="32"/>
    </row>
    <row r="89" spans="1:14">
      <c r="A89" s="604"/>
      <c r="B89" s="956"/>
      <c r="C89" s="174" t="s">
        <v>686</v>
      </c>
      <c r="D89" s="133">
        <v>136.03</v>
      </c>
      <c r="E89" s="33">
        <f>1804.4/E83</f>
        <v>351.05058365758759</v>
      </c>
      <c r="F89" s="959"/>
      <c r="G89" s="959"/>
      <c r="H89" s="32"/>
      <c r="I89" s="32"/>
      <c r="J89" s="32"/>
      <c r="K89" s="32"/>
      <c r="L89" s="32"/>
      <c r="M89" s="32"/>
      <c r="N89" s="32"/>
    </row>
    <row r="90" spans="1:14">
      <c r="A90" s="604"/>
      <c r="B90" s="957"/>
      <c r="C90" s="91" t="s">
        <v>70</v>
      </c>
      <c r="D90" s="60">
        <f>+(D87+D88+D89)/3</f>
        <v>75.206666666666663</v>
      </c>
      <c r="E90" s="60">
        <f>SUM(E87:E89)/3</f>
        <v>141.3147908540146</v>
      </c>
      <c r="F90" s="959"/>
      <c r="G90" s="959"/>
      <c r="H90" s="32"/>
      <c r="I90" s="32"/>
      <c r="J90" s="32"/>
      <c r="K90" s="32"/>
      <c r="L90" s="32"/>
      <c r="M90" s="32"/>
      <c r="N90" s="32"/>
    </row>
    <row r="91" spans="1:14" ht="26.4">
      <c r="A91" s="604"/>
      <c r="B91" s="828" t="s">
        <v>72</v>
      </c>
      <c r="C91" s="91" t="s">
        <v>683</v>
      </c>
      <c r="D91" s="33">
        <v>33.270000000000003</v>
      </c>
      <c r="E91" s="31">
        <v>6.52</v>
      </c>
      <c r="F91" s="959"/>
      <c r="G91" s="959"/>
      <c r="H91" s="32"/>
      <c r="I91" s="32"/>
      <c r="J91" s="32"/>
      <c r="K91" s="32"/>
      <c r="L91" s="32"/>
      <c r="M91" s="32"/>
      <c r="N91" s="32"/>
    </row>
    <row r="92" spans="1:14">
      <c r="A92" s="604"/>
      <c r="B92" s="956"/>
      <c r="C92" s="91" t="s">
        <v>229</v>
      </c>
      <c r="D92" s="133"/>
      <c r="E92" s="40"/>
      <c r="F92" s="959"/>
      <c r="G92" s="959"/>
      <c r="H92" s="32"/>
      <c r="I92" s="32"/>
      <c r="J92" s="32"/>
      <c r="K92" s="32"/>
      <c r="L92" s="32"/>
      <c r="M92" s="32"/>
      <c r="N92" s="32"/>
    </row>
    <row r="93" spans="1:14" ht="26.4">
      <c r="A93" s="604"/>
      <c r="B93" s="956"/>
      <c r="C93" s="174" t="s">
        <v>684</v>
      </c>
      <c r="D93" s="133">
        <v>12.55</v>
      </c>
      <c r="E93" s="31">
        <v>13.91</v>
      </c>
      <c r="F93" s="959"/>
      <c r="G93" s="959"/>
      <c r="H93" s="32"/>
      <c r="I93" s="32"/>
      <c r="J93" s="32"/>
      <c r="K93" s="32"/>
      <c r="L93" s="32"/>
      <c r="M93" s="32"/>
      <c r="N93" s="32"/>
    </row>
    <row r="94" spans="1:14" ht="29.4" customHeight="1">
      <c r="A94" s="604"/>
      <c r="B94" s="956"/>
      <c r="C94" s="174" t="s">
        <v>685</v>
      </c>
      <c r="D94" s="133">
        <v>10.87</v>
      </c>
      <c r="E94" s="31">
        <v>15.44</v>
      </c>
      <c r="F94" s="959"/>
      <c r="G94" s="959"/>
      <c r="H94" s="32"/>
      <c r="I94" s="32"/>
      <c r="J94" s="32"/>
      <c r="K94" s="32"/>
      <c r="L94" s="32"/>
      <c r="M94" s="32"/>
      <c r="N94" s="32"/>
    </row>
    <row r="95" spans="1:14">
      <c r="A95" s="604"/>
      <c r="B95" s="956"/>
      <c r="C95" s="174" t="s">
        <v>686</v>
      </c>
      <c r="D95" s="133">
        <v>12.4</v>
      </c>
      <c r="E95" s="31">
        <v>5.82</v>
      </c>
      <c r="F95" s="959"/>
      <c r="G95" s="959"/>
      <c r="H95" s="32"/>
      <c r="I95" s="32"/>
      <c r="J95" s="32"/>
      <c r="K95" s="32"/>
      <c r="L95" s="32"/>
      <c r="M95" s="32"/>
      <c r="N95" s="32"/>
    </row>
    <row r="96" spans="1:14">
      <c r="A96" s="604"/>
      <c r="B96" s="957"/>
      <c r="C96" s="91" t="s">
        <v>70</v>
      </c>
      <c r="D96" s="60">
        <f>+(D93+D94+D95)/3</f>
        <v>11.94</v>
      </c>
      <c r="E96" s="60">
        <f>SUM(E93:E95)/3</f>
        <v>11.723333333333334</v>
      </c>
      <c r="F96" s="959"/>
      <c r="G96" s="959"/>
      <c r="H96" s="32"/>
      <c r="I96" s="32"/>
      <c r="J96" s="32"/>
      <c r="K96" s="32"/>
      <c r="L96" s="32"/>
      <c r="M96" s="32"/>
      <c r="N96" s="32"/>
    </row>
    <row r="97" spans="1:14" ht="26.4">
      <c r="A97" s="604"/>
      <c r="B97" s="972" t="s">
        <v>73</v>
      </c>
      <c r="C97" s="91" t="s">
        <v>683</v>
      </c>
      <c r="D97" s="133">
        <v>21.3</v>
      </c>
      <c r="E97" s="33">
        <f>682601000/190162000</f>
        <v>3.5895762560343285</v>
      </c>
      <c r="F97" s="959"/>
      <c r="G97" s="959"/>
      <c r="H97" s="32"/>
      <c r="I97" s="32"/>
      <c r="J97" s="32"/>
      <c r="K97" s="32"/>
      <c r="L97" s="32"/>
      <c r="M97" s="32"/>
      <c r="N97" s="32"/>
    </row>
    <row r="98" spans="1:14">
      <c r="A98" s="604"/>
      <c r="B98" s="973"/>
      <c r="C98" s="91" t="s">
        <v>229</v>
      </c>
      <c r="D98" s="133"/>
      <c r="E98" s="40"/>
      <c r="F98" s="959"/>
      <c r="G98" s="959"/>
      <c r="H98" s="32"/>
      <c r="I98" s="32"/>
      <c r="J98" s="32"/>
      <c r="K98" s="32"/>
      <c r="L98" s="32"/>
      <c r="M98" s="32"/>
      <c r="N98" s="32"/>
    </row>
    <row r="99" spans="1:14" ht="26.4">
      <c r="A99" s="604"/>
      <c r="B99" s="973"/>
      <c r="C99" s="174" t="s">
        <v>684</v>
      </c>
      <c r="D99" s="133">
        <v>223.31</v>
      </c>
      <c r="E99" s="33">
        <f>13654710000/53615000</f>
        <v>254.6807796325655</v>
      </c>
      <c r="F99" s="959"/>
      <c r="G99" s="959"/>
      <c r="H99" s="32"/>
      <c r="I99" s="32"/>
      <c r="J99" s="32"/>
      <c r="K99" s="32"/>
      <c r="L99" s="32"/>
      <c r="M99" s="32"/>
      <c r="N99" s="32"/>
    </row>
    <row r="100" spans="1:14" ht="25.8" customHeight="1">
      <c r="A100" s="604"/>
      <c r="B100" s="973"/>
      <c r="C100" s="174" t="s">
        <v>685</v>
      </c>
      <c r="D100" s="133">
        <v>313.67</v>
      </c>
      <c r="E100" s="33">
        <f>38053200000/140663000</f>
        <v>270.52743080980781</v>
      </c>
      <c r="F100" s="959"/>
      <c r="G100" s="959"/>
      <c r="H100" s="32"/>
      <c r="I100" s="32"/>
      <c r="J100" s="32"/>
      <c r="K100" s="32"/>
      <c r="L100" s="32"/>
      <c r="M100" s="32"/>
      <c r="N100" s="32"/>
    </row>
    <row r="101" spans="1:14">
      <c r="A101" s="604"/>
      <c r="B101" s="973"/>
      <c r="C101" s="174" t="s">
        <v>686</v>
      </c>
      <c r="D101" s="133">
        <v>87.09</v>
      </c>
      <c r="E101" s="33">
        <f>10448100000/118250000</f>
        <v>88.356025369978852</v>
      </c>
      <c r="F101" s="959"/>
      <c r="G101" s="959"/>
      <c r="H101" s="32"/>
      <c r="I101" s="32"/>
      <c r="J101" s="32"/>
      <c r="K101" s="32"/>
      <c r="L101" s="32"/>
      <c r="M101" s="32"/>
      <c r="N101" s="32"/>
    </row>
    <row r="102" spans="1:14" ht="15" customHeight="1">
      <c r="A102" s="604"/>
      <c r="B102" s="973"/>
      <c r="C102" s="91" t="s">
        <v>70</v>
      </c>
      <c r="D102" s="60">
        <f>+(D99+D100+D101)/3</f>
        <v>208.02333333333334</v>
      </c>
      <c r="E102" s="60">
        <f>SUM(E99:E101)/3</f>
        <v>204.52141193745072</v>
      </c>
      <c r="F102" s="974"/>
      <c r="G102" s="974"/>
      <c r="H102" s="32"/>
      <c r="I102" s="32"/>
      <c r="J102" s="32"/>
      <c r="K102" s="32"/>
      <c r="L102" s="32"/>
      <c r="M102" s="32"/>
      <c r="N102" s="32"/>
    </row>
    <row r="103" spans="1:14" ht="15.75" customHeight="1">
      <c r="A103" s="5"/>
      <c r="B103" s="1038" t="s">
        <v>687</v>
      </c>
      <c r="C103" s="1039"/>
      <c r="D103" s="1039"/>
      <c r="E103" s="1039"/>
      <c r="F103" s="1039"/>
      <c r="G103" s="1040"/>
      <c r="H103" s="32"/>
      <c r="I103" s="32"/>
      <c r="J103" s="5"/>
      <c r="K103" s="5"/>
      <c r="L103" s="5"/>
      <c r="M103" s="5"/>
      <c r="N103" s="5"/>
    </row>
    <row r="104" spans="1:14">
      <c r="A104" s="596">
        <v>14</v>
      </c>
      <c r="B104" s="886" t="s">
        <v>78</v>
      </c>
      <c r="C104" s="887"/>
      <c r="D104" s="887"/>
      <c r="E104" s="887"/>
      <c r="F104" s="887"/>
      <c r="G104" s="888"/>
      <c r="H104" s="5"/>
      <c r="I104" s="5"/>
      <c r="J104" s="5"/>
      <c r="K104" s="5"/>
      <c r="L104" s="5"/>
      <c r="M104" s="5"/>
      <c r="N104" s="5"/>
    </row>
    <row r="105" spans="1:14" ht="70.8" customHeight="1">
      <c r="A105" s="586"/>
      <c r="B105" s="36" t="s">
        <v>74</v>
      </c>
      <c r="C105" s="807" t="s">
        <v>1081</v>
      </c>
      <c r="D105" s="807"/>
      <c r="E105" s="807"/>
      <c r="F105" s="807"/>
      <c r="G105" s="807"/>
      <c r="H105" s="5"/>
      <c r="I105" s="5"/>
      <c r="J105" s="5"/>
      <c r="K105" s="5"/>
      <c r="L105" s="5"/>
      <c r="M105" s="5"/>
      <c r="N105" s="5"/>
    </row>
    <row r="106" spans="1:14">
      <c r="A106" s="5"/>
      <c r="B106" s="5"/>
      <c r="C106" s="598"/>
      <c r="D106" s="374"/>
      <c r="E106" s="585"/>
      <c r="F106" s="585"/>
      <c r="G106" s="585"/>
      <c r="H106" s="5"/>
      <c r="I106" s="5"/>
      <c r="J106" s="5"/>
      <c r="K106" s="5"/>
      <c r="L106" s="5"/>
      <c r="M106" s="5"/>
      <c r="N106" s="5"/>
    </row>
    <row r="107" spans="1:14">
      <c r="B107" s="843" t="s">
        <v>688</v>
      </c>
      <c r="C107" s="843"/>
      <c r="D107" s="843"/>
      <c r="E107" s="843"/>
      <c r="F107" s="843"/>
      <c r="G107" s="843"/>
    </row>
    <row r="108" spans="1:14">
      <c r="C108" s="585"/>
    </row>
    <row r="109" spans="1:14">
      <c r="B109" s="933" t="s">
        <v>818</v>
      </c>
      <c r="C109" s="933"/>
      <c r="D109" s="933"/>
      <c r="E109" s="933"/>
      <c r="F109" s="933"/>
      <c r="G109" s="933"/>
    </row>
    <row r="110" spans="1:14">
      <c r="C110" s="614"/>
    </row>
    <row r="111" spans="1:14">
      <c r="C111" s="615"/>
      <c r="D111" s="615"/>
    </row>
    <row r="112" spans="1:14">
      <c r="C112" s="615"/>
    </row>
  </sheetData>
  <mergeCells count="67">
    <mergeCell ref="B9:E9"/>
    <mergeCell ref="A1:B1"/>
    <mergeCell ref="C3:E3"/>
    <mergeCell ref="C5:E5"/>
    <mergeCell ref="B6:E6"/>
    <mergeCell ref="C8:E8"/>
    <mergeCell ref="B25:E25"/>
    <mergeCell ref="C11:E11"/>
    <mergeCell ref="B12:E12"/>
    <mergeCell ref="C14:E14"/>
    <mergeCell ref="B15:E15"/>
    <mergeCell ref="B17:E17"/>
    <mergeCell ref="C21:E21"/>
    <mergeCell ref="C22:E22"/>
    <mergeCell ref="B24:E24"/>
    <mergeCell ref="C18:E18"/>
    <mergeCell ref="C19:E19"/>
    <mergeCell ref="C20:E20"/>
    <mergeCell ref="C42:E42"/>
    <mergeCell ref="D27:D30"/>
    <mergeCell ref="E27:E30"/>
    <mergeCell ref="B31:E31"/>
    <mergeCell ref="B33:E33"/>
    <mergeCell ref="C34:E34"/>
    <mergeCell ref="C35:E35"/>
    <mergeCell ref="C36:E36"/>
    <mergeCell ref="B39:E39"/>
    <mergeCell ref="C40:E40"/>
    <mergeCell ref="C41:E41"/>
    <mergeCell ref="C62:E62"/>
    <mergeCell ref="B43:E43"/>
    <mergeCell ref="B45:E45"/>
    <mergeCell ref="B48:E48"/>
    <mergeCell ref="B50:E50"/>
    <mergeCell ref="B51:B52"/>
    <mergeCell ref="C51:E52"/>
    <mergeCell ref="C53:E53"/>
    <mergeCell ref="C54:E54"/>
    <mergeCell ref="B55:E55"/>
    <mergeCell ref="B56:E56"/>
    <mergeCell ref="C58:E58"/>
    <mergeCell ref="B72:N72"/>
    <mergeCell ref="B64:B65"/>
    <mergeCell ref="C64:C65"/>
    <mergeCell ref="D64:D65"/>
    <mergeCell ref="E64:E65"/>
    <mergeCell ref="F64:H64"/>
    <mergeCell ref="I64:K64"/>
    <mergeCell ref="L64:N64"/>
    <mergeCell ref="C68:N68"/>
    <mergeCell ref="B69:N69"/>
    <mergeCell ref="B70:N70"/>
    <mergeCell ref="B71:N71"/>
    <mergeCell ref="B73:N73"/>
    <mergeCell ref="B74:N74"/>
    <mergeCell ref="B76:G76"/>
    <mergeCell ref="B79:B84"/>
    <mergeCell ref="F79:F102"/>
    <mergeCell ref="G79:G102"/>
    <mergeCell ref="B85:B90"/>
    <mergeCell ref="B91:B96"/>
    <mergeCell ref="B97:B102"/>
    <mergeCell ref="B103:G103"/>
    <mergeCell ref="B104:G104"/>
    <mergeCell ref="C105:G105"/>
    <mergeCell ref="B107:G107"/>
    <mergeCell ref="B109:G109"/>
  </mergeCells>
  <pageMargins left="0.7" right="0.7" top="0.75" bottom="0.75" header="0.3" footer="0.3"/>
  <pageSetup paperSize="8" scale="95" orientation="landscape" horizontalDpi="200" verticalDpi="200" r:id="rId1"/>
  <rowBreaks count="1" manualBreakCount="1">
    <brk id="69" max="1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view="pageBreakPreview" zoomScaleNormal="100" zoomScaleSheetLayoutView="100" workbookViewId="0">
      <selection activeCell="C19" sqref="C19:E19"/>
    </sheetView>
  </sheetViews>
  <sheetFormatPr defaultColWidth="9.109375" defaultRowHeight="13.8"/>
  <cols>
    <col min="1" max="1" width="6.44140625" style="613" bestFit="1" customWidth="1"/>
    <col min="2" max="2" width="49.5546875" style="613" customWidth="1"/>
    <col min="3" max="3" width="19.5546875" style="613" customWidth="1"/>
    <col min="4" max="4" width="18.109375" style="613" customWidth="1"/>
    <col min="5" max="5" width="18.6640625" style="613" customWidth="1"/>
    <col min="6" max="6" width="9.33203125" style="613" bestFit="1" customWidth="1"/>
    <col min="7" max="7" width="9.109375" style="613"/>
    <col min="8" max="8" width="11.44140625" style="613" bestFit="1" customWidth="1"/>
    <col min="9" max="9" width="10.109375" style="613" bestFit="1" customWidth="1"/>
    <col min="10" max="10" width="6.88671875" style="613" bestFit="1" customWidth="1"/>
    <col min="11" max="11" width="11.44140625" style="613" bestFit="1" customWidth="1"/>
    <col min="12" max="12" width="14.109375" style="613" customWidth="1"/>
    <col min="13" max="14" width="6.88671875" style="613" bestFit="1" customWidth="1"/>
    <col min="15" max="16384" width="9.109375" style="613"/>
  </cols>
  <sheetData>
    <row r="1" spans="1:14">
      <c r="A1" s="804" t="s">
        <v>0</v>
      </c>
      <c r="B1" s="804"/>
      <c r="C1" s="5"/>
      <c r="D1" s="360"/>
      <c r="E1" s="5"/>
      <c r="F1" s="5"/>
      <c r="G1" s="5"/>
      <c r="H1" s="5"/>
      <c r="I1" s="5"/>
      <c r="J1" s="5"/>
      <c r="K1" s="5"/>
      <c r="L1" s="5"/>
      <c r="M1" s="5"/>
      <c r="N1" s="5"/>
    </row>
    <row r="2" spans="1:14">
      <c r="A2" s="5"/>
      <c r="B2" s="5"/>
      <c r="C2" s="5"/>
      <c r="D2" s="361"/>
      <c r="E2" s="5"/>
      <c r="F2" s="5"/>
      <c r="G2" s="5"/>
      <c r="H2" s="5"/>
      <c r="I2" s="5"/>
      <c r="J2" s="5"/>
      <c r="K2" s="5"/>
      <c r="L2" s="5"/>
      <c r="M2" s="5"/>
      <c r="N2" s="5"/>
    </row>
    <row r="3" spans="1:14" ht="16.5" customHeight="1">
      <c r="A3" s="604" t="s">
        <v>1</v>
      </c>
      <c r="B3" s="2" t="s">
        <v>2</v>
      </c>
      <c r="C3" s="807" t="s">
        <v>667</v>
      </c>
      <c r="D3" s="807"/>
      <c r="E3" s="807"/>
      <c r="F3" s="5"/>
      <c r="G3" s="5"/>
      <c r="H3" s="5"/>
      <c r="I3" s="5"/>
      <c r="J3" s="5"/>
      <c r="K3" s="5"/>
      <c r="L3" s="5"/>
      <c r="M3" s="5"/>
      <c r="N3" s="5"/>
    </row>
    <row r="4" spans="1:14">
      <c r="A4" s="5"/>
      <c r="B4" s="5"/>
      <c r="C4" s="5"/>
      <c r="D4" s="362"/>
      <c r="E4" s="5"/>
      <c r="F4" s="5"/>
      <c r="G4" s="5"/>
      <c r="H4" s="5"/>
      <c r="I4" s="5"/>
      <c r="J4" s="5"/>
      <c r="K4" s="5"/>
      <c r="L4" s="5"/>
      <c r="M4" s="5"/>
      <c r="N4" s="5"/>
    </row>
    <row r="5" spans="1:14">
      <c r="A5" s="19">
        <v>1</v>
      </c>
      <c r="B5" s="2" t="s">
        <v>3</v>
      </c>
      <c r="C5" s="805" t="s">
        <v>121</v>
      </c>
      <c r="D5" s="805"/>
      <c r="E5" s="805"/>
      <c r="F5" s="5"/>
      <c r="G5" s="5"/>
      <c r="H5" s="5"/>
      <c r="I5" s="5"/>
      <c r="J5" s="5"/>
      <c r="K5" s="5"/>
      <c r="L5" s="5"/>
      <c r="M5" s="5"/>
      <c r="N5" s="5"/>
    </row>
    <row r="6" spans="1:14">
      <c r="A6" s="596"/>
      <c r="B6" s="810" t="s">
        <v>5</v>
      </c>
      <c r="C6" s="810"/>
      <c r="D6" s="810"/>
      <c r="E6" s="810"/>
      <c r="F6" s="5"/>
      <c r="G6" s="5"/>
      <c r="H6" s="5"/>
      <c r="I6" s="5"/>
      <c r="J6" s="5"/>
      <c r="K6" s="5"/>
      <c r="L6" s="5"/>
      <c r="M6" s="5"/>
      <c r="N6" s="5"/>
    </row>
    <row r="7" spans="1:14">
      <c r="A7" s="596"/>
      <c r="B7" s="6"/>
      <c r="C7" s="5"/>
      <c r="D7" s="362"/>
      <c r="E7" s="5"/>
      <c r="F7" s="5"/>
      <c r="G7" s="5"/>
      <c r="H7" s="5"/>
      <c r="I7" s="5"/>
      <c r="J7" s="5"/>
      <c r="K7" s="5"/>
      <c r="L7" s="5"/>
      <c r="M7" s="5"/>
      <c r="N7" s="5"/>
    </row>
    <row r="8" spans="1:14">
      <c r="A8" s="596">
        <v>2</v>
      </c>
      <c r="B8" s="2" t="s">
        <v>6</v>
      </c>
      <c r="C8" s="807" t="s">
        <v>668</v>
      </c>
      <c r="D8" s="807"/>
      <c r="E8" s="807"/>
      <c r="F8" s="5"/>
      <c r="G8" s="5"/>
      <c r="H8" s="5"/>
      <c r="I8" s="5"/>
      <c r="J8" s="5"/>
      <c r="K8" s="5"/>
      <c r="L8" s="5"/>
      <c r="M8" s="5"/>
      <c r="N8" s="5"/>
    </row>
    <row r="9" spans="1:14">
      <c r="A9" s="596"/>
      <c r="B9" s="810" t="s">
        <v>5</v>
      </c>
      <c r="C9" s="810"/>
      <c r="D9" s="810"/>
      <c r="E9" s="810"/>
      <c r="F9" s="5"/>
      <c r="G9" s="5"/>
      <c r="H9" s="5"/>
      <c r="I9" s="5"/>
      <c r="J9" s="5"/>
      <c r="K9" s="5"/>
      <c r="L9" s="5"/>
      <c r="M9" s="5"/>
      <c r="N9" s="5"/>
    </row>
    <row r="10" spans="1:14">
      <c r="A10" s="596"/>
      <c r="B10" s="6"/>
      <c r="C10" s="5"/>
      <c r="D10" s="362"/>
      <c r="E10" s="5"/>
      <c r="F10" s="5"/>
      <c r="G10" s="5"/>
      <c r="H10" s="5"/>
      <c r="I10" s="5"/>
      <c r="J10" s="5"/>
      <c r="K10" s="5"/>
      <c r="L10" s="5"/>
      <c r="M10" s="5"/>
      <c r="N10" s="5"/>
    </row>
    <row r="11" spans="1:14" ht="40.799999999999997" customHeight="1">
      <c r="A11" s="596">
        <v>3</v>
      </c>
      <c r="B11" s="2" t="s">
        <v>7</v>
      </c>
      <c r="C11" s="805" t="s">
        <v>332</v>
      </c>
      <c r="D11" s="805"/>
      <c r="E11" s="805"/>
      <c r="F11" s="5"/>
      <c r="G11" s="5"/>
      <c r="H11" s="5"/>
      <c r="I11" s="5"/>
      <c r="J11" s="5"/>
      <c r="K11" s="5"/>
      <c r="L11" s="5"/>
      <c r="M11" s="5"/>
      <c r="N11" s="5"/>
    </row>
    <row r="12" spans="1:14">
      <c r="A12" s="596"/>
      <c r="B12" s="810" t="s">
        <v>5</v>
      </c>
      <c r="C12" s="810"/>
      <c r="D12" s="810"/>
      <c r="E12" s="810"/>
      <c r="F12" s="5"/>
      <c r="G12" s="5"/>
      <c r="H12" s="5"/>
      <c r="I12" s="5"/>
      <c r="J12" s="5"/>
      <c r="K12" s="5"/>
      <c r="L12" s="5"/>
      <c r="M12" s="5"/>
      <c r="N12" s="5"/>
    </row>
    <row r="13" spans="1:14">
      <c r="A13" s="596"/>
      <c r="B13" s="6"/>
      <c r="C13" s="5"/>
      <c r="D13" s="362"/>
      <c r="E13" s="5"/>
      <c r="F13" s="5"/>
      <c r="G13" s="5"/>
      <c r="H13" s="5"/>
      <c r="I13" s="5"/>
      <c r="J13" s="5"/>
      <c r="K13" s="5"/>
      <c r="L13" s="5"/>
      <c r="M13" s="5"/>
      <c r="N13" s="5"/>
    </row>
    <row r="14" spans="1:14">
      <c r="A14" s="596">
        <v>4</v>
      </c>
      <c r="B14" s="2" t="s">
        <v>9</v>
      </c>
      <c r="C14" s="807" t="s">
        <v>718</v>
      </c>
      <c r="D14" s="807"/>
      <c r="E14" s="807"/>
      <c r="F14" s="5"/>
      <c r="G14" s="5"/>
      <c r="H14" s="5"/>
      <c r="I14" s="5"/>
      <c r="J14" s="5"/>
      <c r="K14" s="5"/>
      <c r="L14" s="5"/>
      <c r="M14" s="5"/>
      <c r="N14" s="5"/>
    </row>
    <row r="15" spans="1:14">
      <c r="A15" s="596"/>
      <c r="B15" s="810" t="s">
        <v>10</v>
      </c>
      <c r="C15" s="810"/>
      <c r="D15" s="810"/>
      <c r="E15" s="810"/>
      <c r="F15" s="5"/>
      <c r="G15" s="5"/>
      <c r="H15" s="5"/>
      <c r="I15" s="5"/>
      <c r="J15" s="5"/>
      <c r="K15" s="5"/>
      <c r="L15" s="5"/>
      <c r="M15" s="5"/>
      <c r="N15" s="5"/>
    </row>
    <row r="16" spans="1:14">
      <c r="A16" s="596"/>
      <c r="B16" s="5"/>
      <c r="C16" s="5"/>
      <c r="D16" s="362"/>
      <c r="E16" s="5"/>
      <c r="F16" s="5"/>
      <c r="G16" s="5"/>
      <c r="H16" s="5"/>
      <c r="I16" s="5"/>
      <c r="J16" s="5"/>
      <c r="K16" s="5"/>
      <c r="L16" s="5"/>
      <c r="M16" s="5"/>
      <c r="N16" s="5"/>
    </row>
    <row r="17" spans="1:14" ht="30.75" customHeight="1">
      <c r="A17" s="596">
        <v>5</v>
      </c>
      <c r="B17" s="767" t="s">
        <v>308</v>
      </c>
      <c r="C17" s="800"/>
      <c r="D17" s="800"/>
      <c r="E17" s="800"/>
      <c r="F17" s="6"/>
      <c r="G17" s="6"/>
      <c r="H17" s="6"/>
      <c r="I17" s="6"/>
      <c r="J17" s="8"/>
      <c r="K17" s="8"/>
      <c r="L17" s="8"/>
      <c r="M17" s="8"/>
      <c r="N17" s="8"/>
    </row>
    <row r="18" spans="1:14">
      <c r="A18" s="596"/>
      <c r="B18" s="591" t="s">
        <v>12</v>
      </c>
      <c r="C18" s="1103">
        <v>0.1249</v>
      </c>
      <c r="D18" s="1104"/>
      <c r="E18" s="1105"/>
      <c r="F18" s="603"/>
      <c r="G18" s="8"/>
      <c r="H18" s="118"/>
      <c r="I18" s="8"/>
      <c r="J18" s="8"/>
      <c r="K18" s="8"/>
      <c r="L18" s="8"/>
      <c r="M18" s="8"/>
      <c r="N18" s="8"/>
    </row>
    <row r="19" spans="1:14" ht="26.4">
      <c r="A19" s="596"/>
      <c r="B19" s="591" t="s">
        <v>627</v>
      </c>
      <c r="C19" s="1103">
        <v>6.5299999999999997E-2</v>
      </c>
      <c r="D19" s="1104"/>
      <c r="E19" s="1105"/>
      <c r="F19" s="603"/>
      <c r="G19" s="8" t="s">
        <v>119</v>
      </c>
      <c r="I19" s="8"/>
      <c r="J19" s="8"/>
      <c r="K19" s="8"/>
      <c r="L19" s="8"/>
      <c r="M19" s="8"/>
      <c r="N19" s="8"/>
    </row>
    <row r="20" spans="1:14" ht="14.4" customHeight="1">
      <c r="A20" s="596"/>
      <c r="B20" s="591" t="s">
        <v>116</v>
      </c>
      <c r="C20" s="1103">
        <v>6.5299999999999997E-2</v>
      </c>
      <c r="D20" s="1104"/>
      <c r="E20" s="1105"/>
      <c r="F20" s="603"/>
      <c r="G20" s="8"/>
      <c r="H20" s="8"/>
      <c r="I20" s="8"/>
      <c r="J20" s="8"/>
      <c r="K20" s="8"/>
      <c r="L20" s="8"/>
      <c r="M20" s="8"/>
      <c r="N20" s="8"/>
    </row>
    <row r="21" spans="1:14">
      <c r="A21" s="596"/>
      <c r="B21" s="590" t="s">
        <v>15</v>
      </c>
      <c r="C21" s="762" t="s">
        <v>107</v>
      </c>
      <c r="D21" s="762"/>
      <c r="E21" s="762"/>
      <c r="F21" s="603"/>
      <c r="G21" s="8"/>
      <c r="H21" s="8"/>
      <c r="I21" s="8"/>
      <c r="J21" s="8"/>
      <c r="K21" s="8"/>
      <c r="L21" s="8"/>
      <c r="M21" s="8"/>
      <c r="N21" s="8"/>
    </row>
    <row r="22" spans="1:14">
      <c r="A22" s="596"/>
      <c r="B22" s="590" t="s">
        <v>16</v>
      </c>
      <c r="C22" s="762" t="s">
        <v>89</v>
      </c>
      <c r="D22" s="762"/>
      <c r="E22" s="762"/>
      <c r="F22" s="603"/>
      <c r="G22" s="8"/>
      <c r="H22" s="8"/>
      <c r="I22" s="8"/>
      <c r="J22" s="8"/>
      <c r="K22" s="8"/>
      <c r="L22" s="8"/>
      <c r="M22" s="8"/>
      <c r="N22" s="8"/>
    </row>
    <row r="23" spans="1:14">
      <c r="A23" s="596"/>
      <c r="B23" s="5"/>
      <c r="C23" s="8"/>
      <c r="D23" s="363"/>
      <c r="E23" s="8"/>
      <c r="F23" s="603"/>
      <c r="G23" s="8"/>
      <c r="H23" s="8"/>
      <c r="I23" s="8"/>
      <c r="J23" s="8"/>
      <c r="K23" s="8"/>
      <c r="L23" s="8"/>
      <c r="M23" s="8"/>
      <c r="N23" s="8"/>
    </row>
    <row r="24" spans="1:14">
      <c r="A24" s="596">
        <v>6</v>
      </c>
      <c r="B24" s="767" t="s">
        <v>312</v>
      </c>
      <c r="C24" s="767"/>
      <c r="D24" s="767"/>
      <c r="E24" s="767"/>
      <c r="F24" s="6"/>
      <c r="G24" s="6"/>
      <c r="H24" s="8"/>
      <c r="I24" s="6"/>
      <c r="J24" s="6"/>
      <c r="K24" s="5"/>
      <c r="L24" s="5"/>
      <c r="M24" s="5"/>
      <c r="N24" s="5"/>
    </row>
    <row r="25" spans="1:14">
      <c r="A25" s="596"/>
      <c r="B25" s="812" t="s">
        <v>19</v>
      </c>
      <c r="C25" s="813"/>
      <c r="D25" s="813"/>
      <c r="E25" s="842"/>
      <c r="F25" s="603"/>
      <c r="G25" s="5"/>
      <c r="H25" s="5"/>
      <c r="I25" s="5"/>
      <c r="J25" s="5"/>
      <c r="K25" s="5"/>
      <c r="L25" s="5"/>
      <c r="M25" s="5"/>
      <c r="N25" s="5"/>
    </row>
    <row r="26" spans="1:14">
      <c r="A26" s="596"/>
      <c r="B26" s="590" t="s">
        <v>20</v>
      </c>
      <c r="C26" s="589" t="s">
        <v>97</v>
      </c>
      <c r="D26" s="364" t="s">
        <v>98</v>
      </c>
      <c r="E26" s="589" t="s">
        <v>22</v>
      </c>
      <c r="F26" s="603"/>
      <c r="G26" s="5"/>
      <c r="H26" s="5"/>
      <c r="I26" s="5"/>
      <c r="J26" s="5"/>
      <c r="K26" s="5"/>
      <c r="L26" s="5"/>
      <c r="M26" s="5"/>
      <c r="N26" s="5"/>
    </row>
    <row r="27" spans="1:14" ht="15" customHeight="1">
      <c r="A27" s="596"/>
      <c r="B27" s="592" t="s">
        <v>441</v>
      </c>
      <c r="C27" s="365">
        <v>4824.78</v>
      </c>
      <c r="D27" s="1084" t="s">
        <v>99</v>
      </c>
      <c r="E27" s="967" t="s">
        <v>91</v>
      </c>
      <c r="F27" s="603"/>
      <c r="G27" s="5"/>
      <c r="H27" s="5"/>
      <c r="I27" s="5"/>
      <c r="J27" s="5"/>
      <c r="K27" s="5"/>
      <c r="L27" s="5"/>
      <c r="M27" s="5"/>
      <c r="N27" s="5"/>
    </row>
    <row r="28" spans="1:14">
      <c r="A28" s="596"/>
      <c r="B28" s="592" t="s">
        <v>24</v>
      </c>
      <c r="C28" s="365">
        <v>655.01</v>
      </c>
      <c r="D28" s="1085"/>
      <c r="E28" s="968"/>
      <c r="F28" s="603"/>
      <c r="G28" s="5"/>
      <c r="H28" s="5"/>
      <c r="I28" s="5"/>
      <c r="J28" s="5"/>
      <c r="K28" s="5"/>
      <c r="L28" s="5"/>
      <c r="M28" s="5"/>
      <c r="N28" s="5"/>
    </row>
    <row r="29" spans="1:14">
      <c r="A29" s="596"/>
      <c r="B29" s="592" t="s">
        <v>25</v>
      </c>
      <c r="C29" s="365">
        <v>1609.41</v>
      </c>
      <c r="D29" s="1085"/>
      <c r="E29" s="968"/>
      <c r="F29" s="603"/>
      <c r="G29" s="5"/>
      <c r="H29" s="5"/>
      <c r="I29" s="5"/>
      <c r="J29" s="5"/>
      <c r="K29" s="5"/>
      <c r="L29" s="5"/>
      <c r="M29" s="5"/>
      <c r="N29" s="5"/>
    </row>
    <row r="30" spans="1:14">
      <c r="A30" s="596"/>
      <c r="B30" s="592" t="s">
        <v>26</v>
      </c>
      <c r="C30" s="365">
        <v>2103.08</v>
      </c>
      <c r="D30" s="1086"/>
      <c r="E30" s="969"/>
      <c r="F30" s="603"/>
      <c r="G30" s="5"/>
      <c r="H30" s="5"/>
      <c r="I30" s="5"/>
      <c r="J30" s="5"/>
      <c r="K30" s="5"/>
      <c r="L30" s="5"/>
      <c r="M30" s="5"/>
      <c r="N30" s="5"/>
    </row>
    <row r="31" spans="1:14">
      <c r="A31" s="596"/>
      <c r="B31" s="768"/>
      <c r="C31" s="769"/>
      <c r="D31" s="769"/>
      <c r="E31" s="770"/>
      <c r="F31" s="603"/>
      <c r="G31" s="5"/>
      <c r="H31" s="5"/>
      <c r="I31" s="5"/>
      <c r="J31" s="5"/>
      <c r="K31" s="5"/>
      <c r="L31" s="5"/>
      <c r="M31" s="5"/>
      <c r="N31" s="5"/>
    </row>
    <row r="32" spans="1:14">
      <c r="A32" s="596"/>
      <c r="B32" s="8"/>
      <c r="C32" s="603"/>
      <c r="D32" s="366"/>
      <c r="E32" s="603"/>
      <c r="F32" s="603"/>
      <c r="G32" s="5"/>
      <c r="H32" s="5"/>
      <c r="I32" s="5"/>
      <c r="J32" s="5"/>
      <c r="K32" s="5"/>
      <c r="L32" s="5"/>
      <c r="M32" s="5"/>
      <c r="N32" s="5"/>
    </row>
    <row r="33" spans="1:14">
      <c r="A33" s="596">
        <v>7</v>
      </c>
      <c r="B33" s="767" t="s">
        <v>27</v>
      </c>
      <c r="C33" s="767"/>
      <c r="D33" s="767"/>
      <c r="E33" s="767"/>
      <c r="F33" s="6"/>
      <c r="G33" s="6"/>
      <c r="H33" s="6"/>
      <c r="I33" s="6"/>
      <c r="J33" s="6"/>
      <c r="K33" s="5"/>
      <c r="L33" s="5"/>
      <c r="M33" s="5"/>
      <c r="N33" s="5"/>
    </row>
    <row r="34" spans="1:14" ht="14.4" customHeight="1">
      <c r="A34" s="596"/>
      <c r="B34" s="590" t="s">
        <v>28</v>
      </c>
      <c r="C34" s="762" t="s">
        <v>29</v>
      </c>
      <c r="D34" s="762"/>
      <c r="E34" s="762"/>
      <c r="F34" s="8"/>
      <c r="G34" s="5"/>
      <c r="H34" s="5"/>
      <c r="I34" s="5"/>
      <c r="J34" s="5"/>
      <c r="K34" s="5"/>
      <c r="L34" s="5"/>
      <c r="M34" s="5"/>
      <c r="N34" s="5"/>
    </row>
    <row r="35" spans="1:14">
      <c r="A35" s="596"/>
      <c r="B35" s="590" t="s">
        <v>30</v>
      </c>
      <c r="C35" s="762" t="s">
        <v>107</v>
      </c>
      <c r="D35" s="762"/>
      <c r="E35" s="762"/>
      <c r="F35" s="8"/>
      <c r="G35" s="5"/>
      <c r="H35" s="5"/>
      <c r="I35" s="5"/>
      <c r="J35" s="5"/>
      <c r="K35" s="5"/>
      <c r="L35" s="5"/>
      <c r="M35" s="5"/>
      <c r="N35" s="5"/>
    </row>
    <row r="36" spans="1:14">
      <c r="A36" s="596"/>
      <c r="B36" s="590" t="s">
        <v>31</v>
      </c>
      <c r="C36" s="762" t="s">
        <v>89</v>
      </c>
      <c r="D36" s="762"/>
      <c r="E36" s="762"/>
      <c r="F36" s="8"/>
      <c r="G36" s="5"/>
      <c r="H36" s="5"/>
      <c r="I36" s="5"/>
      <c r="J36" s="5"/>
      <c r="K36" s="5"/>
      <c r="L36" s="5"/>
      <c r="M36" s="5"/>
      <c r="N36" s="5"/>
    </row>
    <row r="37" spans="1:14">
      <c r="A37" s="596"/>
      <c r="B37" s="5"/>
      <c r="C37" s="8"/>
      <c r="D37" s="363"/>
      <c r="E37" s="8"/>
      <c r="F37" s="8"/>
      <c r="G37" s="5"/>
      <c r="H37" s="5"/>
      <c r="I37" s="5"/>
      <c r="J37" s="5"/>
      <c r="K37" s="5"/>
      <c r="L37" s="5"/>
      <c r="M37" s="5"/>
      <c r="N37" s="5"/>
    </row>
    <row r="38" spans="1:14">
      <c r="A38" s="596"/>
      <c r="B38" s="603"/>
      <c r="C38" s="8"/>
      <c r="D38" s="363"/>
      <c r="E38" s="8"/>
      <c r="F38" s="8"/>
      <c r="G38" s="5"/>
      <c r="H38" s="5"/>
      <c r="I38" s="5"/>
      <c r="J38" s="5"/>
      <c r="K38" s="5"/>
      <c r="L38" s="5"/>
      <c r="M38" s="5"/>
      <c r="N38" s="5"/>
    </row>
    <row r="39" spans="1:14">
      <c r="A39" s="596">
        <v>8</v>
      </c>
      <c r="B39" s="767" t="s">
        <v>310</v>
      </c>
      <c r="C39" s="767"/>
      <c r="D39" s="767"/>
      <c r="E39" s="767"/>
      <c r="F39" s="6"/>
      <c r="G39" s="6"/>
      <c r="H39" s="6"/>
      <c r="I39" s="6"/>
      <c r="J39" s="6"/>
      <c r="K39" s="5"/>
      <c r="L39" s="5"/>
      <c r="M39" s="5"/>
      <c r="N39" s="5"/>
    </row>
    <row r="40" spans="1:14" ht="15" customHeight="1">
      <c r="A40" s="596"/>
      <c r="B40" s="590" t="s">
        <v>33</v>
      </c>
      <c r="C40" s="825" t="s">
        <v>123</v>
      </c>
      <c r="D40" s="826"/>
      <c r="E40" s="827"/>
      <c r="F40" s="8"/>
      <c r="G40" s="5"/>
      <c r="H40" s="5"/>
      <c r="I40" s="5"/>
      <c r="J40" s="5"/>
      <c r="K40" s="5"/>
      <c r="L40" s="5"/>
      <c r="M40" s="5"/>
      <c r="N40" s="5"/>
    </row>
    <row r="41" spans="1:14">
      <c r="A41" s="596"/>
      <c r="B41" s="590" t="s">
        <v>30</v>
      </c>
      <c r="C41" s="825" t="s">
        <v>107</v>
      </c>
      <c r="D41" s="826"/>
      <c r="E41" s="827"/>
      <c r="F41" s="8"/>
      <c r="G41" s="5"/>
      <c r="H41" s="5"/>
      <c r="I41" s="5"/>
      <c r="J41" s="5"/>
      <c r="K41" s="5"/>
      <c r="L41" s="5"/>
      <c r="M41" s="5"/>
      <c r="N41" s="5"/>
    </row>
    <row r="42" spans="1:14">
      <c r="A42" s="596"/>
      <c r="B42" s="590" t="s">
        <v>31</v>
      </c>
      <c r="C42" s="762" t="s">
        <v>89</v>
      </c>
      <c r="D42" s="762"/>
      <c r="E42" s="762"/>
      <c r="F42" s="8"/>
      <c r="G42" s="5"/>
      <c r="H42" s="5"/>
      <c r="I42" s="5"/>
      <c r="J42" s="5"/>
      <c r="K42" s="5"/>
      <c r="L42" s="5"/>
      <c r="M42" s="5"/>
      <c r="N42" s="5"/>
    </row>
    <row r="43" spans="1:14">
      <c r="A43" s="596"/>
      <c r="B43" s="768" t="s">
        <v>131</v>
      </c>
      <c r="C43" s="769"/>
      <c r="D43" s="769"/>
      <c r="E43" s="770"/>
      <c r="F43" s="8"/>
      <c r="G43" s="5"/>
      <c r="H43" s="5"/>
      <c r="I43" s="5"/>
      <c r="J43" s="5"/>
      <c r="K43" s="5"/>
      <c r="L43" s="5"/>
      <c r="M43" s="5"/>
      <c r="N43" s="5"/>
    </row>
    <row r="44" spans="1:14">
      <c r="A44" s="604"/>
      <c r="B44" s="5"/>
      <c r="C44" s="5"/>
      <c r="D44" s="367"/>
      <c r="E44" s="8"/>
      <c r="F44" s="5"/>
      <c r="G44" s="5"/>
      <c r="H44" s="5"/>
      <c r="I44" s="5"/>
      <c r="J44" s="5"/>
      <c r="K44" s="5"/>
      <c r="L44" s="5"/>
      <c r="M44" s="5"/>
      <c r="N44" s="5"/>
    </row>
    <row r="45" spans="1:14">
      <c r="A45" s="11">
        <v>9</v>
      </c>
      <c r="B45" s="766" t="s">
        <v>311</v>
      </c>
      <c r="C45" s="767"/>
      <c r="D45" s="767"/>
      <c r="E45" s="767"/>
      <c r="F45" s="12"/>
      <c r="G45" s="6"/>
      <c r="H45" s="6"/>
      <c r="I45" s="6"/>
      <c r="J45" s="5"/>
      <c r="K45" s="5"/>
      <c r="L45" s="5"/>
      <c r="M45" s="5"/>
      <c r="N45" s="5"/>
    </row>
    <row r="46" spans="1:14" ht="52.8">
      <c r="A46" s="11"/>
      <c r="B46" s="588" t="s">
        <v>36</v>
      </c>
      <c r="C46" s="600" t="s">
        <v>37</v>
      </c>
      <c r="D46" s="368" t="s">
        <v>86</v>
      </c>
      <c r="E46" s="600" t="s">
        <v>92</v>
      </c>
      <c r="F46" s="5"/>
      <c r="G46" s="5"/>
      <c r="H46" s="5"/>
      <c r="I46" s="5"/>
      <c r="J46" s="5"/>
      <c r="K46" s="5"/>
      <c r="L46" s="5"/>
      <c r="M46" s="5"/>
      <c r="N46" s="5"/>
    </row>
    <row r="47" spans="1:14" ht="158.4">
      <c r="A47" s="13"/>
      <c r="B47" s="597" t="s">
        <v>669</v>
      </c>
      <c r="C47" s="597" t="s">
        <v>670</v>
      </c>
      <c r="D47" s="597" t="s">
        <v>670</v>
      </c>
      <c r="E47" s="601" t="s">
        <v>76</v>
      </c>
      <c r="F47" s="5"/>
      <c r="G47" s="5"/>
      <c r="H47" s="5"/>
      <c r="I47" s="5"/>
      <c r="J47" s="5"/>
      <c r="K47" s="5"/>
      <c r="L47" s="5"/>
      <c r="M47" s="5"/>
      <c r="N47" s="5"/>
    </row>
    <row r="48" spans="1:14">
      <c r="A48" s="14"/>
      <c r="B48" s="839"/>
      <c r="C48" s="840"/>
      <c r="D48" s="840"/>
      <c r="E48" s="841"/>
      <c r="F48" s="603"/>
      <c r="G48" s="603"/>
      <c r="H48" s="603"/>
      <c r="I48" s="5"/>
      <c r="J48" s="5"/>
      <c r="K48" s="5"/>
      <c r="L48" s="5"/>
      <c r="M48" s="5"/>
      <c r="N48" s="5"/>
    </row>
    <row r="49" spans="1:14">
      <c r="A49" s="15"/>
      <c r="B49" s="37"/>
      <c r="C49" s="586"/>
      <c r="D49" s="367"/>
      <c r="E49" s="586"/>
      <c r="F49" s="603"/>
      <c r="G49" s="603"/>
      <c r="H49" s="603"/>
      <c r="I49" s="603"/>
      <c r="J49" s="5"/>
      <c r="K49" s="5"/>
      <c r="L49" s="5"/>
      <c r="M49" s="5"/>
      <c r="N49" s="5"/>
    </row>
    <row r="50" spans="1:14">
      <c r="A50" s="11">
        <v>10</v>
      </c>
      <c r="B50" s="766" t="s">
        <v>311</v>
      </c>
      <c r="C50" s="767"/>
      <c r="D50" s="767"/>
      <c r="E50" s="767"/>
      <c r="F50" s="603"/>
      <c r="G50" s="603"/>
      <c r="H50" s="603"/>
      <c r="I50" s="5"/>
      <c r="J50" s="5"/>
      <c r="K50" s="5"/>
      <c r="L50" s="5"/>
      <c r="M50" s="5"/>
      <c r="N50" s="5"/>
    </row>
    <row r="51" spans="1:14" ht="54" customHeight="1">
      <c r="A51" s="13"/>
      <c r="B51" s="867" t="s">
        <v>41</v>
      </c>
      <c r="C51" s="947" t="s">
        <v>670</v>
      </c>
      <c r="D51" s="948"/>
      <c r="E51" s="949"/>
      <c r="F51" s="5"/>
      <c r="G51" s="5"/>
      <c r="H51" s="5"/>
      <c r="I51" s="5"/>
      <c r="J51" s="5"/>
      <c r="K51" s="1"/>
      <c r="L51" s="5"/>
      <c r="M51" s="5"/>
      <c r="N51" s="5"/>
    </row>
    <row r="52" spans="1:14" ht="12" customHeight="1">
      <c r="A52" s="13"/>
      <c r="B52" s="868"/>
      <c r="C52" s="950"/>
      <c r="D52" s="951"/>
      <c r="E52" s="952"/>
      <c r="F52" s="5"/>
      <c r="G52" s="5"/>
      <c r="H52" s="5"/>
      <c r="I52" s="5"/>
      <c r="J52" s="5"/>
      <c r="K52" s="1"/>
      <c r="L52" s="5"/>
      <c r="M52" s="5"/>
      <c r="N52" s="5"/>
    </row>
    <row r="53" spans="1:14" ht="71.400000000000006" customHeight="1">
      <c r="A53" s="11"/>
      <c r="B53" s="16" t="s">
        <v>657</v>
      </c>
      <c r="C53" s="764" t="s">
        <v>670</v>
      </c>
      <c r="D53" s="764"/>
      <c r="E53" s="764"/>
      <c r="F53" s="5"/>
      <c r="G53" s="5"/>
      <c r="H53" s="5"/>
      <c r="I53" s="5"/>
      <c r="J53" s="5"/>
      <c r="K53" s="5"/>
      <c r="L53" s="5"/>
      <c r="M53" s="5"/>
      <c r="N53" s="5"/>
    </row>
    <row r="54" spans="1:14">
      <c r="A54" s="13"/>
      <c r="B54" s="16" t="s">
        <v>43</v>
      </c>
      <c r="C54" s="875" t="s">
        <v>44</v>
      </c>
      <c r="D54" s="876"/>
      <c r="E54" s="877"/>
      <c r="F54" s="5"/>
      <c r="G54" s="5"/>
      <c r="H54" s="5"/>
      <c r="I54" s="5"/>
      <c r="J54" s="5"/>
      <c r="K54" s="17"/>
      <c r="L54" s="5"/>
      <c r="M54" s="5"/>
      <c r="N54" s="5"/>
    </row>
    <row r="55" spans="1:14">
      <c r="A55" s="13"/>
      <c r="B55" s="768"/>
      <c r="C55" s="769"/>
      <c r="D55" s="769"/>
      <c r="E55" s="770"/>
      <c r="F55" s="5"/>
      <c r="G55" s="5"/>
      <c r="H55" s="5"/>
      <c r="I55" s="5"/>
      <c r="J55" s="5"/>
      <c r="K55" s="17"/>
      <c r="L55" s="5"/>
      <c r="M55" s="5"/>
      <c r="N55" s="5"/>
    </row>
    <row r="56" spans="1:14">
      <c r="A56" s="18" t="s">
        <v>45</v>
      </c>
      <c r="B56" s="858" t="s">
        <v>46</v>
      </c>
      <c r="C56" s="858"/>
      <c r="D56" s="858"/>
      <c r="E56" s="858"/>
      <c r="F56" s="38"/>
      <c r="G56" s="38"/>
      <c r="H56" s="138"/>
      <c r="I56" s="38"/>
      <c r="J56" s="38"/>
      <c r="K56" s="38"/>
      <c r="L56" s="38"/>
      <c r="M56" s="38"/>
      <c r="N56" s="38"/>
    </row>
    <row r="57" spans="1:14">
      <c r="A57" s="23"/>
      <c r="B57" s="24"/>
      <c r="C57" s="25"/>
      <c r="D57" s="369"/>
      <c r="E57" s="25"/>
      <c r="F57" s="25"/>
      <c r="G57" s="5"/>
      <c r="H57" s="111"/>
      <c r="I57" s="5"/>
      <c r="J57" s="5"/>
      <c r="K57" s="5"/>
      <c r="L57" s="5"/>
      <c r="M57" s="5"/>
      <c r="N57" s="5"/>
    </row>
    <row r="58" spans="1:14">
      <c r="A58" s="596">
        <v>11</v>
      </c>
      <c r="B58" s="2" t="s">
        <v>47</v>
      </c>
      <c r="C58" s="953" t="s">
        <v>134</v>
      </c>
      <c r="D58" s="953"/>
      <c r="E58" s="953"/>
      <c r="F58" s="6"/>
      <c r="G58" s="6"/>
      <c r="H58" s="26"/>
      <c r="I58" s="6"/>
      <c r="J58" s="6"/>
      <c r="K58" s="5"/>
      <c r="L58" s="5"/>
      <c r="M58" s="5"/>
      <c r="N58" s="5"/>
    </row>
    <row r="59" spans="1:14">
      <c r="A59" s="596"/>
      <c r="B59" s="603"/>
      <c r="C59" s="603"/>
      <c r="D59" s="366"/>
      <c r="E59" s="603"/>
      <c r="F59" s="603"/>
      <c r="G59" s="603"/>
      <c r="H59" s="27"/>
      <c r="I59" s="27"/>
      <c r="J59" s="603"/>
      <c r="K59" s="5"/>
      <c r="L59" s="5"/>
      <c r="M59" s="5"/>
      <c r="N59" s="5"/>
    </row>
    <row r="60" spans="1:14">
      <c r="A60" s="596">
        <v>12</v>
      </c>
      <c r="B60" s="6" t="s">
        <v>48</v>
      </c>
      <c r="C60" s="6"/>
      <c r="D60" s="370"/>
      <c r="E60" s="26"/>
      <c r="F60" s="26"/>
      <c r="G60" s="6"/>
      <c r="H60" s="6"/>
      <c r="I60" s="6"/>
      <c r="J60" s="6"/>
      <c r="K60" s="6"/>
      <c r="L60" s="6"/>
      <c r="M60" s="6"/>
      <c r="N60" s="6"/>
    </row>
    <row r="61" spans="1:14">
      <c r="A61" s="596"/>
      <c r="B61" s="6"/>
      <c r="C61" s="6"/>
      <c r="D61" s="370"/>
      <c r="E61" s="26"/>
      <c r="F61" s="26"/>
      <c r="G61" s="26"/>
      <c r="H61" s="128"/>
      <c r="I61" s="6"/>
      <c r="J61" s="6"/>
      <c r="K61" s="6"/>
      <c r="L61" s="6"/>
      <c r="M61" s="6"/>
      <c r="N61" s="6"/>
    </row>
    <row r="62" spans="1:14">
      <c r="A62" s="596"/>
      <c r="B62" s="590" t="s">
        <v>49</v>
      </c>
      <c r="C62" s="762" t="s">
        <v>672</v>
      </c>
      <c r="D62" s="762"/>
      <c r="E62" s="762"/>
      <c r="F62" s="27"/>
      <c r="G62" s="27"/>
      <c r="H62" s="55"/>
      <c r="I62" s="603"/>
      <c r="J62" s="603"/>
      <c r="K62" s="603"/>
      <c r="L62" s="603"/>
      <c r="M62" s="603"/>
      <c r="N62" s="603"/>
    </row>
    <row r="63" spans="1:14">
      <c r="A63" s="596"/>
      <c r="B63" s="603"/>
      <c r="C63" s="603"/>
      <c r="D63" s="371"/>
      <c r="E63" s="55"/>
      <c r="F63" s="603"/>
      <c r="G63" s="603"/>
      <c r="H63" s="55"/>
      <c r="I63" s="55"/>
      <c r="J63" s="603"/>
      <c r="K63" s="603"/>
      <c r="L63" s="603"/>
      <c r="M63" s="603"/>
      <c r="N63" s="603"/>
    </row>
    <row r="64" spans="1:14">
      <c r="A64" s="596"/>
      <c r="B64" s="767" t="s">
        <v>50</v>
      </c>
      <c r="C64" s="800" t="s">
        <v>673</v>
      </c>
      <c r="D64" s="1093" t="s">
        <v>109</v>
      </c>
      <c r="E64" s="802" t="s">
        <v>96</v>
      </c>
      <c r="F64" s="790" t="s">
        <v>117</v>
      </c>
      <c r="G64" s="791"/>
      <c r="H64" s="792"/>
      <c r="I64" s="771" t="s">
        <v>52</v>
      </c>
      <c r="J64" s="771"/>
      <c r="K64" s="771"/>
      <c r="L64" s="771" t="s">
        <v>53</v>
      </c>
      <c r="M64" s="771"/>
      <c r="N64" s="771"/>
    </row>
    <row r="65" spans="1:14" ht="52.8">
      <c r="A65" s="604"/>
      <c r="B65" s="767"/>
      <c r="C65" s="801"/>
      <c r="D65" s="1094"/>
      <c r="E65" s="803"/>
      <c r="F65" s="590" t="s">
        <v>54</v>
      </c>
      <c r="G65" s="590" t="s">
        <v>55</v>
      </c>
      <c r="H65" s="590" t="s">
        <v>56</v>
      </c>
      <c r="I65" s="590" t="s">
        <v>57</v>
      </c>
      <c r="J65" s="590" t="s">
        <v>55</v>
      </c>
      <c r="K65" s="590" t="s">
        <v>56</v>
      </c>
      <c r="L65" s="590" t="s">
        <v>57</v>
      </c>
      <c r="M65" s="590" t="s">
        <v>55</v>
      </c>
      <c r="N65" s="590" t="s">
        <v>56</v>
      </c>
    </row>
    <row r="66" spans="1:14">
      <c r="A66" s="604"/>
      <c r="B66" s="590" t="s">
        <v>58</v>
      </c>
      <c r="C66" s="130">
        <v>66.5</v>
      </c>
      <c r="D66" s="594">
        <v>47.4</v>
      </c>
      <c r="E66" s="594">
        <v>58.95</v>
      </c>
      <c r="F66" s="594">
        <v>41.65</v>
      </c>
      <c r="G66" s="594">
        <v>76.760000000000005</v>
      </c>
      <c r="H66" s="594">
        <v>39</v>
      </c>
      <c r="I66" s="28" t="s">
        <v>40</v>
      </c>
      <c r="J66" s="28" t="s">
        <v>40</v>
      </c>
      <c r="K66" s="28" t="s">
        <v>40</v>
      </c>
      <c r="L66" s="28" t="s">
        <v>40</v>
      </c>
      <c r="M66" s="28" t="s">
        <v>40</v>
      </c>
      <c r="N66" s="28" t="s">
        <v>40</v>
      </c>
    </row>
    <row r="67" spans="1:14">
      <c r="A67" s="604"/>
      <c r="B67" s="590" t="s">
        <v>93</v>
      </c>
      <c r="C67" s="130">
        <v>71731.42</v>
      </c>
      <c r="D67" s="594">
        <v>74085.990000000005</v>
      </c>
      <c r="E67" s="594">
        <v>73895.539999999994</v>
      </c>
      <c r="F67" s="28">
        <v>73651.350000000006</v>
      </c>
      <c r="G67" s="28">
        <v>23643.39</v>
      </c>
      <c r="H67" s="28">
        <v>18207.41</v>
      </c>
      <c r="I67" s="28" t="s">
        <v>40</v>
      </c>
      <c r="J67" s="28" t="s">
        <v>40</v>
      </c>
      <c r="K67" s="28" t="s">
        <v>40</v>
      </c>
      <c r="L67" s="28" t="s">
        <v>40</v>
      </c>
      <c r="M67" s="28" t="s">
        <v>40</v>
      </c>
      <c r="N67" s="28" t="s">
        <v>40</v>
      </c>
    </row>
    <row r="68" spans="1:14">
      <c r="A68" s="604"/>
      <c r="B68" s="590" t="s">
        <v>313</v>
      </c>
      <c r="C68" s="829" t="s">
        <v>76</v>
      </c>
      <c r="D68" s="829"/>
      <c r="E68" s="829"/>
      <c r="F68" s="829"/>
      <c r="G68" s="829"/>
      <c r="H68" s="829"/>
      <c r="I68" s="829"/>
      <c r="J68" s="829"/>
      <c r="K68" s="829"/>
      <c r="L68" s="829"/>
      <c r="M68" s="829"/>
      <c r="N68" s="829"/>
    </row>
    <row r="69" spans="1:14" s="5" customFormat="1" ht="13.2">
      <c r="A69" s="604"/>
      <c r="B69" s="831" t="s">
        <v>327</v>
      </c>
      <c r="C69" s="831"/>
      <c r="D69" s="831"/>
      <c r="E69" s="831"/>
      <c r="F69" s="831"/>
      <c r="G69" s="831"/>
      <c r="H69" s="831"/>
      <c r="I69" s="831"/>
      <c r="J69" s="831"/>
      <c r="K69" s="831"/>
      <c r="L69" s="831"/>
      <c r="M69" s="831"/>
      <c r="N69" s="831"/>
    </row>
    <row r="70" spans="1:14">
      <c r="A70" s="604"/>
      <c r="B70" s="832" t="s">
        <v>17</v>
      </c>
      <c r="C70" s="832"/>
      <c r="D70" s="832"/>
      <c r="E70" s="832"/>
      <c r="F70" s="832"/>
      <c r="G70" s="832"/>
      <c r="H70" s="832"/>
      <c r="I70" s="832"/>
      <c r="J70" s="832"/>
      <c r="K70" s="832"/>
      <c r="L70" s="832"/>
      <c r="M70" s="832"/>
      <c r="N70" s="832"/>
    </row>
    <row r="71" spans="1:14">
      <c r="A71" s="604"/>
      <c r="B71" s="810" t="s">
        <v>60</v>
      </c>
      <c r="C71" s="810"/>
      <c r="D71" s="810"/>
      <c r="E71" s="810"/>
      <c r="F71" s="810"/>
      <c r="G71" s="810"/>
      <c r="H71" s="810"/>
      <c r="I71" s="810"/>
      <c r="J71" s="810"/>
      <c r="K71" s="810"/>
      <c r="L71" s="810"/>
      <c r="M71" s="810"/>
      <c r="N71" s="810"/>
    </row>
    <row r="72" spans="1:14">
      <c r="A72" s="1"/>
      <c r="B72" s="853" t="s">
        <v>61</v>
      </c>
      <c r="C72" s="853"/>
      <c r="D72" s="853"/>
      <c r="E72" s="853"/>
      <c r="F72" s="853"/>
      <c r="G72" s="853"/>
      <c r="H72" s="853"/>
      <c r="I72" s="853"/>
      <c r="J72" s="853"/>
      <c r="K72" s="853"/>
      <c r="L72" s="853"/>
      <c r="M72" s="853"/>
      <c r="N72" s="853"/>
    </row>
    <row r="73" spans="1:14">
      <c r="A73" s="604"/>
      <c r="B73" s="831" t="s">
        <v>110</v>
      </c>
      <c r="C73" s="831"/>
      <c r="D73" s="831"/>
      <c r="E73" s="831"/>
      <c r="F73" s="831"/>
      <c r="G73" s="831"/>
      <c r="H73" s="831"/>
      <c r="I73" s="831"/>
      <c r="J73" s="831"/>
      <c r="K73" s="831"/>
      <c r="L73" s="831"/>
      <c r="M73" s="831"/>
      <c r="N73" s="831"/>
    </row>
    <row r="74" spans="1:14">
      <c r="A74" s="604"/>
      <c r="B74" s="831" t="s">
        <v>62</v>
      </c>
      <c r="C74" s="831"/>
      <c r="D74" s="831"/>
      <c r="E74" s="831"/>
      <c r="F74" s="831"/>
      <c r="G74" s="831"/>
      <c r="H74" s="831"/>
      <c r="I74" s="831"/>
      <c r="J74" s="831"/>
      <c r="K74" s="831"/>
      <c r="L74" s="831"/>
      <c r="M74" s="831"/>
      <c r="N74" s="831"/>
    </row>
    <row r="75" spans="1:14">
      <c r="A75" s="604"/>
      <c r="B75" s="30"/>
      <c r="C75" s="30"/>
      <c r="D75" s="372"/>
      <c r="E75" s="30"/>
      <c r="F75" s="30"/>
      <c r="G75" s="8"/>
      <c r="H75" s="8"/>
      <c r="I75" s="8"/>
      <c r="J75" s="8"/>
      <c r="K75" s="8"/>
      <c r="L75" s="8" t="s">
        <v>119</v>
      </c>
      <c r="M75" s="8"/>
      <c r="N75" s="8"/>
    </row>
    <row r="76" spans="1:14" ht="29.4" customHeight="1">
      <c r="A76" s="596">
        <v>13</v>
      </c>
      <c r="B76" s="796" t="s">
        <v>63</v>
      </c>
      <c r="C76" s="797"/>
      <c r="D76" s="797"/>
      <c r="E76" s="797"/>
      <c r="F76" s="797"/>
      <c r="G76" s="766"/>
      <c r="H76" s="6"/>
      <c r="I76" s="6"/>
      <c r="J76" s="6"/>
      <c r="K76" s="6"/>
      <c r="L76" s="6"/>
      <c r="M76" s="6"/>
      <c r="N76" s="6"/>
    </row>
    <row r="77" spans="1:14">
      <c r="A77" s="596"/>
      <c r="B77" s="5"/>
      <c r="C77" s="603"/>
      <c r="D77" s="366"/>
      <c r="E77" s="603"/>
      <c r="F77" s="603"/>
      <c r="G77" s="603"/>
      <c r="H77" s="603"/>
      <c r="I77" s="603"/>
      <c r="J77" s="603"/>
      <c r="K77" s="603"/>
      <c r="L77" s="603"/>
      <c r="M77" s="603"/>
      <c r="N77" s="603"/>
    </row>
    <row r="78" spans="1:14" ht="39.6">
      <c r="A78" s="604"/>
      <c r="B78" s="587" t="s">
        <v>64</v>
      </c>
      <c r="C78" s="589" t="s">
        <v>65</v>
      </c>
      <c r="D78" s="364" t="s">
        <v>343</v>
      </c>
      <c r="E78" s="589" t="s">
        <v>94</v>
      </c>
      <c r="F78" s="589" t="s">
        <v>67</v>
      </c>
      <c r="G78" s="589" t="s">
        <v>81</v>
      </c>
      <c r="H78" s="8"/>
      <c r="I78" s="8"/>
      <c r="J78" s="8"/>
      <c r="K78" s="8"/>
      <c r="L78" s="8"/>
      <c r="M78" s="8"/>
      <c r="N78" s="8"/>
    </row>
    <row r="79" spans="1:14" ht="25.5" customHeight="1">
      <c r="A79" s="604"/>
      <c r="B79" s="828" t="s">
        <v>440</v>
      </c>
      <c r="C79" s="91" t="s">
        <v>674</v>
      </c>
      <c r="D79" s="133">
        <v>1.5</v>
      </c>
      <c r="E79" s="31">
        <v>4.5599999999999996</v>
      </c>
      <c r="F79" s="958" t="s">
        <v>108</v>
      </c>
      <c r="G79" s="958" t="s">
        <v>95</v>
      </c>
      <c r="H79" s="32"/>
      <c r="I79" s="32"/>
      <c r="J79" s="32"/>
      <c r="K79" s="32"/>
      <c r="L79" s="32"/>
      <c r="M79" s="32"/>
      <c r="N79" s="32"/>
    </row>
    <row r="80" spans="1:14">
      <c r="A80" s="604"/>
      <c r="B80" s="956"/>
      <c r="C80" s="91" t="s">
        <v>229</v>
      </c>
      <c r="D80" s="133"/>
      <c r="E80" s="31"/>
      <c r="F80" s="959"/>
      <c r="G80" s="959"/>
      <c r="H80" s="32"/>
      <c r="I80" s="32"/>
      <c r="J80" s="32"/>
      <c r="K80" s="32"/>
      <c r="L80" s="32"/>
      <c r="M80" s="32"/>
      <c r="N80" s="32"/>
    </row>
    <row r="81" spans="1:14">
      <c r="A81" s="604"/>
      <c r="B81" s="957"/>
      <c r="C81" s="91" t="s">
        <v>70</v>
      </c>
      <c r="D81" s="60"/>
      <c r="E81" s="31"/>
      <c r="F81" s="959"/>
      <c r="G81" s="959"/>
      <c r="H81" s="32"/>
      <c r="I81" s="32"/>
      <c r="J81" s="32"/>
      <c r="K81" s="32"/>
      <c r="L81" s="32"/>
      <c r="M81" s="32"/>
      <c r="N81" s="32"/>
    </row>
    <row r="82" spans="1:14" ht="26.4">
      <c r="A82" s="604"/>
      <c r="B82" s="828" t="s">
        <v>71</v>
      </c>
      <c r="C82" s="91" t="s">
        <v>674</v>
      </c>
      <c r="D82" s="133" t="s">
        <v>675</v>
      </c>
      <c r="E82" s="31">
        <v>9.1300000000000008</v>
      </c>
      <c r="F82" s="959"/>
      <c r="G82" s="959"/>
      <c r="H82" s="32"/>
      <c r="I82" s="32"/>
      <c r="J82" s="32"/>
      <c r="K82" s="32"/>
      <c r="L82" s="32"/>
      <c r="M82" s="32"/>
      <c r="N82" s="32"/>
    </row>
    <row r="83" spans="1:14">
      <c r="A83" s="604"/>
      <c r="B83" s="956"/>
      <c r="C83" s="91" t="s">
        <v>229</v>
      </c>
      <c r="D83" s="133"/>
      <c r="E83" s="31"/>
      <c r="F83" s="959"/>
      <c r="G83" s="959"/>
      <c r="H83" s="32"/>
      <c r="I83" s="32"/>
      <c r="J83" s="32"/>
      <c r="K83" s="32"/>
      <c r="L83" s="32"/>
      <c r="M83" s="32"/>
      <c r="N83" s="32"/>
    </row>
    <row r="84" spans="1:14">
      <c r="A84" s="604"/>
      <c r="B84" s="957"/>
      <c r="C84" s="91" t="s">
        <v>70</v>
      </c>
      <c r="D84" s="60"/>
      <c r="E84" s="31"/>
      <c r="F84" s="959"/>
      <c r="G84" s="959"/>
      <c r="H84" s="32"/>
      <c r="I84" s="32"/>
      <c r="J84" s="32"/>
      <c r="K84" s="32"/>
      <c r="L84" s="32"/>
      <c r="M84" s="32"/>
      <c r="N84" s="32"/>
    </row>
    <row r="85" spans="1:14" ht="26.4">
      <c r="A85" s="604"/>
      <c r="B85" s="828" t="s">
        <v>72</v>
      </c>
      <c r="C85" s="91" t="s">
        <v>674</v>
      </c>
      <c r="D85" s="33">
        <v>13.37</v>
      </c>
      <c r="E85" s="31">
        <v>17.64</v>
      </c>
      <c r="F85" s="959"/>
      <c r="G85" s="959"/>
      <c r="H85" s="32"/>
      <c r="I85" s="32"/>
      <c r="J85" s="32"/>
      <c r="K85" s="32"/>
      <c r="L85" s="301"/>
      <c r="M85" s="32"/>
      <c r="N85" s="32"/>
    </row>
    <row r="86" spans="1:14">
      <c r="A86" s="604"/>
      <c r="B86" s="956"/>
      <c r="C86" s="91" t="s">
        <v>229</v>
      </c>
      <c r="D86" s="133"/>
      <c r="E86" s="31"/>
      <c r="F86" s="959"/>
      <c r="G86" s="959"/>
      <c r="H86" s="32"/>
      <c r="I86" s="32"/>
      <c r="J86" s="32"/>
      <c r="K86" s="32"/>
      <c r="L86" s="32"/>
      <c r="M86" s="32"/>
      <c r="N86" s="32"/>
    </row>
    <row r="87" spans="1:14">
      <c r="A87" s="604"/>
      <c r="B87" s="957"/>
      <c r="C87" s="91" t="s">
        <v>70</v>
      </c>
      <c r="D87" s="60"/>
      <c r="E87" s="31"/>
      <c r="F87" s="959"/>
      <c r="G87" s="959"/>
      <c r="H87" s="32"/>
      <c r="I87" s="32"/>
      <c r="J87" s="32"/>
      <c r="K87" s="32"/>
      <c r="L87" s="32"/>
      <c r="M87" s="32"/>
      <c r="N87" s="32"/>
    </row>
    <row r="88" spans="1:14" ht="26.4">
      <c r="A88" s="604"/>
      <c r="B88" s="972" t="s">
        <v>73</v>
      </c>
      <c r="C88" s="91" t="s">
        <v>674</v>
      </c>
      <c r="D88" s="133">
        <v>11.19</v>
      </c>
      <c r="E88" s="31">
        <v>23.07</v>
      </c>
      <c r="F88" s="959"/>
      <c r="G88" s="959"/>
      <c r="H88" s="32"/>
      <c r="I88" s="32"/>
      <c r="J88" s="32"/>
      <c r="K88" s="32"/>
      <c r="L88" s="32"/>
      <c r="M88" s="32"/>
      <c r="N88" s="32"/>
    </row>
    <row r="89" spans="1:14">
      <c r="A89" s="604"/>
      <c r="B89" s="973"/>
      <c r="C89" s="91" t="s">
        <v>229</v>
      </c>
      <c r="D89" s="133"/>
      <c r="E89" s="31"/>
      <c r="F89" s="959"/>
      <c r="G89" s="959"/>
      <c r="H89" s="32"/>
      <c r="I89" s="32"/>
      <c r="J89" s="32"/>
      <c r="K89" s="32"/>
      <c r="L89" s="32"/>
      <c r="M89" s="32"/>
      <c r="N89" s="32"/>
    </row>
    <row r="90" spans="1:14" ht="15" customHeight="1">
      <c r="A90" s="604"/>
      <c r="B90" s="973"/>
      <c r="C90" s="2" t="s">
        <v>70</v>
      </c>
      <c r="D90" s="60"/>
      <c r="E90" s="31"/>
      <c r="F90" s="974"/>
      <c r="G90" s="974"/>
      <c r="H90" s="32"/>
      <c r="I90" s="32"/>
      <c r="J90" s="32"/>
      <c r="K90" s="32"/>
      <c r="L90" s="32"/>
      <c r="M90" s="32"/>
      <c r="N90" s="32"/>
    </row>
    <row r="91" spans="1:14" ht="15.75" customHeight="1">
      <c r="A91" s="5"/>
      <c r="B91" s="1038" t="s">
        <v>676</v>
      </c>
      <c r="C91" s="1039"/>
      <c r="D91" s="1039"/>
      <c r="E91" s="1039"/>
      <c r="F91" s="1039"/>
      <c r="G91" s="1040"/>
      <c r="H91" s="32"/>
      <c r="I91" s="32"/>
      <c r="J91" s="5"/>
      <c r="K91" s="5"/>
      <c r="L91" s="5"/>
      <c r="M91" s="5"/>
      <c r="N91" s="5"/>
    </row>
    <row r="92" spans="1:14">
      <c r="A92" s="596">
        <v>14</v>
      </c>
      <c r="B92" s="886" t="s">
        <v>78</v>
      </c>
      <c r="C92" s="887"/>
      <c r="D92" s="887"/>
      <c r="E92" s="887"/>
      <c r="F92" s="887"/>
      <c r="G92" s="888"/>
      <c r="H92" s="5"/>
      <c r="I92" s="5"/>
      <c r="J92" s="5"/>
      <c r="K92" s="5"/>
      <c r="L92" s="5"/>
      <c r="M92" s="5"/>
      <c r="N92" s="5"/>
    </row>
    <row r="93" spans="1:14">
      <c r="A93" s="586"/>
      <c r="B93" s="36" t="s">
        <v>74</v>
      </c>
      <c r="C93" s="807" t="s">
        <v>1082</v>
      </c>
      <c r="D93" s="807"/>
      <c r="E93" s="807"/>
      <c r="F93" s="807"/>
      <c r="G93" s="807"/>
      <c r="H93" s="5"/>
      <c r="I93" s="5"/>
      <c r="J93" s="5"/>
      <c r="K93" s="5"/>
      <c r="L93" s="5"/>
      <c r="M93" s="5"/>
      <c r="N93" s="5"/>
    </row>
    <row r="94" spans="1:14">
      <c r="A94" s="5"/>
      <c r="B94" s="5"/>
      <c r="C94" s="598"/>
      <c r="D94" s="374"/>
      <c r="E94" s="585"/>
      <c r="F94" s="585"/>
      <c r="G94" s="585"/>
      <c r="H94" s="5"/>
      <c r="I94" s="5"/>
      <c r="J94" s="5"/>
      <c r="K94" s="5"/>
      <c r="L94" s="5"/>
      <c r="M94" s="5"/>
      <c r="N94" s="5"/>
    </row>
    <row r="95" spans="1:14">
      <c r="B95" s="843" t="s">
        <v>677</v>
      </c>
      <c r="C95" s="843"/>
      <c r="D95" s="843"/>
      <c r="E95" s="843"/>
      <c r="F95" s="843"/>
      <c r="G95" s="843"/>
    </row>
    <row r="96" spans="1:14">
      <c r="C96" s="585"/>
    </row>
    <row r="97" spans="2:7" ht="14.4" customHeight="1">
      <c r="B97" s="933" t="s">
        <v>818</v>
      </c>
      <c r="C97" s="933"/>
      <c r="D97" s="933"/>
      <c r="E97" s="933"/>
      <c r="F97" s="933"/>
      <c r="G97" s="933"/>
    </row>
    <row r="98" spans="2:7">
      <c r="C98" s="614"/>
    </row>
    <row r="99" spans="2:7">
      <c r="C99" s="615"/>
      <c r="D99" s="615"/>
    </row>
    <row r="100" spans="2:7">
      <c r="C100" s="615"/>
    </row>
  </sheetData>
  <mergeCells count="67">
    <mergeCell ref="B9:E9"/>
    <mergeCell ref="A1:B1"/>
    <mergeCell ref="C3:E3"/>
    <mergeCell ref="C5:E5"/>
    <mergeCell ref="B6:E6"/>
    <mergeCell ref="C8:E8"/>
    <mergeCell ref="B25:E25"/>
    <mergeCell ref="C11:E11"/>
    <mergeCell ref="B12:E12"/>
    <mergeCell ref="C14:E14"/>
    <mergeCell ref="B15:E15"/>
    <mergeCell ref="B17:E17"/>
    <mergeCell ref="C21:E21"/>
    <mergeCell ref="C22:E22"/>
    <mergeCell ref="B24:E24"/>
    <mergeCell ref="C18:E18"/>
    <mergeCell ref="C19:E19"/>
    <mergeCell ref="C20:E20"/>
    <mergeCell ref="C42:E42"/>
    <mergeCell ref="D27:D30"/>
    <mergeCell ref="E27:E30"/>
    <mergeCell ref="B31:E31"/>
    <mergeCell ref="B33:E33"/>
    <mergeCell ref="C34:E34"/>
    <mergeCell ref="C35:E35"/>
    <mergeCell ref="C36:E36"/>
    <mergeCell ref="B39:E39"/>
    <mergeCell ref="C40:E40"/>
    <mergeCell ref="C41:E41"/>
    <mergeCell ref="C62:E62"/>
    <mergeCell ref="B43:E43"/>
    <mergeCell ref="B45:E45"/>
    <mergeCell ref="B48:E48"/>
    <mergeCell ref="B50:E50"/>
    <mergeCell ref="B51:B52"/>
    <mergeCell ref="C51:E52"/>
    <mergeCell ref="C53:E53"/>
    <mergeCell ref="C54:E54"/>
    <mergeCell ref="B55:E55"/>
    <mergeCell ref="B56:E56"/>
    <mergeCell ref="C58:E58"/>
    <mergeCell ref="B72:N72"/>
    <mergeCell ref="B64:B65"/>
    <mergeCell ref="C64:C65"/>
    <mergeCell ref="D64:D65"/>
    <mergeCell ref="E64:E65"/>
    <mergeCell ref="F64:H64"/>
    <mergeCell ref="I64:K64"/>
    <mergeCell ref="L64:N64"/>
    <mergeCell ref="C68:N68"/>
    <mergeCell ref="B69:N69"/>
    <mergeCell ref="B70:N70"/>
    <mergeCell ref="B71:N71"/>
    <mergeCell ref="B73:N73"/>
    <mergeCell ref="B74:N74"/>
    <mergeCell ref="B76:G76"/>
    <mergeCell ref="B79:B81"/>
    <mergeCell ref="F79:F90"/>
    <mergeCell ref="G79:G90"/>
    <mergeCell ref="B82:B84"/>
    <mergeCell ref="B85:B87"/>
    <mergeCell ref="B88:B90"/>
    <mergeCell ref="B91:G91"/>
    <mergeCell ref="B92:G92"/>
    <mergeCell ref="C93:G93"/>
    <mergeCell ref="B95:G95"/>
    <mergeCell ref="B97:G97"/>
  </mergeCells>
  <pageMargins left="0.7" right="0.7" top="0.75" bottom="0.75" header="0.3" footer="0.3"/>
  <pageSetup paperSize="8" orientation="landscape" horizontalDpi="200" verticalDpi="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view="pageBreakPreview" topLeftCell="A83" zoomScaleNormal="100" zoomScaleSheetLayoutView="100" zoomScalePageLayoutView="50" workbookViewId="0">
      <selection activeCell="C52" sqref="C52:E52"/>
    </sheetView>
  </sheetViews>
  <sheetFormatPr defaultRowHeight="14.4"/>
  <cols>
    <col min="1" max="1" width="6.44140625" bestFit="1" customWidth="1"/>
    <col min="2" max="2" width="46" bestFit="1" customWidth="1"/>
    <col min="3" max="3" width="22.6640625" customWidth="1"/>
    <col min="4" max="4" width="18.109375" customWidth="1"/>
    <col min="5" max="5" width="18.6640625" customWidth="1"/>
    <col min="6" max="6" width="9.33203125" bestFit="1" customWidth="1"/>
    <col min="8" max="8" width="10" bestFit="1" customWidth="1"/>
    <col min="9" max="9" width="10.44140625" bestFit="1" customWidth="1"/>
    <col min="10" max="10" width="11.44140625" bestFit="1" customWidth="1"/>
    <col min="11" max="11" width="8.109375" bestFit="1" customWidth="1"/>
    <col min="12" max="12" width="7.109375" bestFit="1" customWidth="1"/>
    <col min="13" max="14" width="6.88671875" bestFit="1" customWidth="1"/>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16.5" customHeight="1">
      <c r="A3" s="484" t="s">
        <v>1</v>
      </c>
      <c r="B3" s="2" t="s">
        <v>2</v>
      </c>
      <c r="C3" s="807" t="s">
        <v>689</v>
      </c>
      <c r="D3" s="807"/>
      <c r="E3" s="807"/>
      <c r="F3" s="5"/>
      <c r="H3" s="5"/>
      <c r="I3" s="5"/>
      <c r="J3" s="5"/>
      <c r="K3" s="5"/>
      <c r="L3" s="5"/>
      <c r="M3" s="5"/>
      <c r="N3" s="5"/>
    </row>
    <row r="4" spans="1:14">
      <c r="A4" s="5"/>
      <c r="B4" s="5"/>
      <c r="C4" s="5"/>
      <c r="D4" s="70"/>
      <c r="E4" s="5"/>
      <c r="F4" s="5"/>
      <c r="G4" s="5"/>
      <c r="H4" s="5"/>
      <c r="I4" s="5"/>
      <c r="J4" s="5"/>
      <c r="K4" s="5"/>
      <c r="L4" s="5"/>
      <c r="M4" s="5"/>
      <c r="N4" s="5"/>
    </row>
    <row r="5" spans="1:14">
      <c r="A5" s="19">
        <v>1</v>
      </c>
      <c r="B5" s="2" t="s">
        <v>3</v>
      </c>
      <c r="C5" s="805" t="s">
        <v>690</v>
      </c>
      <c r="D5" s="805"/>
      <c r="E5" s="805"/>
      <c r="F5" s="5"/>
      <c r="G5" s="5"/>
      <c r="H5" s="5"/>
      <c r="I5" s="5"/>
      <c r="J5" s="5"/>
      <c r="K5" s="5"/>
      <c r="L5" s="5"/>
      <c r="M5" s="5"/>
      <c r="N5" s="5"/>
    </row>
    <row r="6" spans="1:14">
      <c r="A6" s="477"/>
      <c r="B6" s="810" t="s">
        <v>5</v>
      </c>
      <c r="C6" s="810"/>
      <c r="D6" s="810"/>
      <c r="E6" s="810"/>
      <c r="F6" s="5"/>
      <c r="G6" s="5"/>
      <c r="H6" s="5"/>
      <c r="I6" s="5"/>
      <c r="J6" s="5"/>
      <c r="K6" s="5"/>
      <c r="L6" s="5"/>
      <c r="M6" s="5"/>
      <c r="N6" s="5"/>
    </row>
    <row r="7" spans="1:14">
      <c r="A7" s="477"/>
      <c r="B7" s="6"/>
      <c r="C7" s="5"/>
      <c r="D7" s="70"/>
      <c r="E7" s="5"/>
      <c r="F7" s="5"/>
      <c r="G7" s="5"/>
      <c r="H7" s="5"/>
      <c r="I7" s="5"/>
      <c r="J7" s="5"/>
      <c r="K7" s="5"/>
      <c r="L7" s="5"/>
      <c r="M7" s="5"/>
      <c r="N7" s="5"/>
    </row>
    <row r="8" spans="1:14">
      <c r="A8" s="477">
        <v>2</v>
      </c>
      <c r="B8" s="2" t="s">
        <v>6</v>
      </c>
      <c r="C8" s="807" t="s">
        <v>1303</v>
      </c>
      <c r="D8" s="807"/>
      <c r="E8" s="807"/>
      <c r="F8" s="5"/>
      <c r="G8" s="5"/>
      <c r="H8" s="5"/>
      <c r="I8" s="5"/>
      <c r="J8" s="5"/>
      <c r="K8" s="5"/>
      <c r="L8" s="5"/>
      <c r="M8" s="5"/>
      <c r="N8" s="5"/>
    </row>
    <row r="9" spans="1:14">
      <c r="A9" s="477"/>
      <c r="B9" s="810" t="s">
        <v>5</v>
      </c>
      <c r="C9" s="810"/>
      <c r="D9" s="810"/>
      <c r="E9" s="810"/>
      <c r="F9" s="5"/>
      <c r="G9" s="5"/>
      <c r="H9" s="5"/>
      <c r="I9" s="5"/>
      <c r="J9" s="5"/>
      <c r="K9" s="5"/>
      <c r="L9" s="5"/>
      <c r="M9" s="5"/>
      <c r="N9" s="5"/>
    </row>
    <row r="10" spans="1:14">
      <c r="A10" s="477"/>
      <c r="B10" s="6"/>
      <c r="C10" s="5"/>
      <c r="D10" s="70"/>
      <c r="E10" s="5"/>
      <c r="F10" s="5"/>
      <c r="G10" s="5"/>
      <c r="H10" s="5"/>
      <c r="I10" s="5"/>
      <c r="J10" s="5"/>
      <c r="K10" s="5"/>
      <c r="L10" s="5"/>
      <c r="M10" s="5"/>
      <c r="N10" s="5"/>
    </row>
    <row r="11" spans="1:14" ht="27" customHeight="1">
      <c r="A11" s="477">
        <v>3</v>
      </c>
      <c r="B11" s="2" t="s">
        <v>7</v>
      </c>
      <c r="C11" s="805" t="s">
        <v>332</v>
      </c>
      <c r="D11" s="805"/>
      <c r="E11" s="805"/>
      <c r="F11" s="5"/>
      <c r="G11" s="5"/>
      <c r="H11" s="5"/>
      <c r="I11" s="5"/>
      <c r="J11" s="5"/>
      <c r="K11" s="5"/>
      <c r="L11" s="5"/>
      <c r="M11" s="5"/>
      <c r="N11" s="5"/>
    </row>
    <row r="12" spans="1:14">
      <c r="A12" s="477"/>
      <c r="B12" s="810" t="s">
        <v>5</v>
      </c>
      <c r="C12" s="810"/>
      <c r="D12" s="810"/>
      <c r="E12" s="810"/>
      <c r="F12" s="5"/>
      <c r="G12" s="5"/>
      <c r="H12" s="5"/>
      <c r="I12" s="5"/>
      <c r="J12" s="5"/>
      <c r="K12" s="5"/>
      <c r="L12" s="5"/>
      <c r="M12" s="5"/>
      <c r="N12" s="5"/>
    </row>
    <row r="13" spans="1:14">
      <c r="A13" s="477"/>
      <c r="B13" s="6"/>
      <c r="C13" s="5"/>
      <c r="D13" s="70"/>
      <c r="E13" s="5"/>
      <c r="F13" s="5"/>
      <c r="G13" s="5"/>
      <c r="H13" s="5"/>
      <c r="I13" s="5"/>
      <c r="J13" s="5"/>
      <c r="K13" s="5"/>
      <c r="L13" s="5"/>
      <c r="M13" s="5"/>
      <c r="N13" s="5"/>
    </row>
    <row r="14" spans="1:14">
      <c r="A14" s="477">
        <v>4</v>
      </c>
      <c r="B14" s="2" t="s">
        <v>9</v>
      </c>
      <c r="C14" s="807" t="s">
        <v>691</v>
      </c>
      <c r="D14" s="807"/>
      <c r="E14" s="807"/>
      <c r="F14" s="175"/>
      <c r="G14" s="5"/>
      <c r="H14" s="5"/>
      <c r="I14" s="5"/>
      <c r="J14" s="5"/>
      <c r="K14" s="5"/>
      <c r="L14" s="5"/>
      <c r="M14" s="5"/>
      <c r="N14" s="5"/>
    </row>
    <row r="15" spans="1:14">
      <c r="A15" s="477"/>
      <c r="B15" s="810" t="s">
        <v>10</v>
      </c>
      <c r="C15" s="810"/>
      <c r="D15" s="810"/>
      <c r="E15" s="810"/>
      <c r="F15" s="175"/>
      <c r="G15" s="5"/>
      <c r="H15" s="5"/>
      <c r="I15" s="5"/>
      <c r="J15" s="5"/>
      <c r="K15" s="5"/>
      <c r="L15" s="5"/>
      <c r="M15" s="5"/>
      <c r="N15" s="5"/>
    </row>
    <row r="16" spans="1:14">
      <c r="A16" s="477"/>
      <c r="B16" s="5"/>
      <c r="C16" s="5"/>
      <c r="D16" s="70"/>
      <c r="E16" s="5"/>
      <c r="F16" s="5"/>
      <c r="G16" s="5"/>
      <c r="H16" s="5"/>
      <c r="I16" s="5"/>
      <c r="J16" s="5"/>
      <c r="K16" s="5"/>
      <c r="L16" s="5"/>
      <c r="M16" s="5"/>
      <c r="N16" s="5"/>
    </row>
    <row r="17" spans="1:14" ht="30.75" customHeight="1">
      <c r="A17" s="477">
        <v>5</v>
      </c>
      <c r="B17" s="767" t="s">
        <v>308</v>
      </c>
      <c r="C17" s="800"/>
      <c r="D17" s="800"/>
      <c r="E17" s="800"/>
      <c r="F17" s="6"/>
      <c r="G17" s="6"/>
      <c r="H17" s="6"/>
      <c r="I17" s="6"/>
      <c r="J17" s="8"/>
      <c r="K17" s="8"/>
      <c r="L17" s="8"/>
      <c r="M17" s="8"/>
      <c r="N17" s="8"/>
    </row>
    <row r="18" spans="1:14">
      <c r="A18" s="477"/>
      <c r="B18" s="2" t="s">
        <v>12</v>
      </c>
      <c r="C18" s="1101">
        <v>0.1258</v>
      </c>
      <c r="D18" s="807"/>
      <c r="E18" s="807"/>
      <c r="F18" s="175"/>
      <c r="G18" s="8"/>
      <c r="H18" s="8"/>
      <c r="I18" s="8"/>
      <c r="J18" s="8"/>
      <c r="K18" s="8"/>
      <c r="L18" s="8"/>
      <c r="M18" s="8"/>
      <c r="N18" s="8"/>
    </row>
    <row r="19" spans="1:14" ht="26.4">
      <c r="A19" s="477"/>
      <c r="B19" s="473" t="s">
        <v>612</v>
      </c>
      <c r="C19" s="833">
        <v>1.7600000000000001E-2</v>
      </c>
      <c r="D19" s="834"/>
      <c r="E19" s="834"/>
      <c r="F19" s="483"/>
      <c r="G19" s="8" t="s">
        <v>119</v>
      </c>
      <c r="H19" s="5"/>
      <c r="I19" s="8"/>
      <c r="J19" s="8"/>
      <c r="K19" s="8"/>
      <c r="L19" s="8"/>
      <c r="M19" s="8"/>
      <c r="N19" s="8"/>
    </row>
    <row r="20" spans="1:14" ht="14.4" customHeight="1">
      <c r="A20" s="477"/>
      <c r="B20" s="473" t="s">
        <v>880</v>
      </c>
      <c r="C20" s="833">
        <v>1.7600000000000001E-2</v>
      </c>
      <c r="D20" s="834"/>
      <c r="E20" s="834"/>
      <c r="F20" s="483"/>
      <c r="G20" s="8"/>
      <c r="H20" s="8"/>
      <c r="I20" s="8"/>
      <c r="J20" s="8"/>
      <c r="K20" s="8"/>
      <c r="L20" s="8"/>
      <c r="M20" s="8"/>
      <c r="N20" s="8"/>
    </row>
    <row r="21" spans="1:14">
      <c r="A21" s="477"/>
      <c r="B21" s="482" t="s">
        <v>15</v>
      </c>
      <c r="C21" s="834" t="s">
        <v>107</v>
      </c>
      <c r="D21" s="834"/>
      <c r="E21" s="834"/>
      <c r="F21" s="483"/>
      <c r="G21" s="8"/>
      <c r="H21" s="8"/>
      <c r="I21" s="8"/>
      <c r="J21" s="8"/>
      <c r="K21" s="8"/>
      <c r="L21" s="8"/>
      <c r="M21" s="8"/>
      <c r="N21" s="8"/>
    </row>
    <row r="22" spans="1:14">
      <c r="A22" s="477"/>
      <c r="B22" s="472" t="s">
        <v>16</v>
      </c>
      <c r="C22" s="762" t="s">
        <v>89</v>
      </c>
      <c r="D22" s="762"/>
      <c r="E22" s="762"/>
      <c r="F22" s="483"/>
      <c r="G22" s="8"/>
      <c r="H22" s="8"/>
      <c r="I22" s="8"/>
      <c r="J22" s="8"/>
      <c r="K22" s="8"/>
      <c r="L22" s="8"/>
      <c r="M22" s="8"/>
      <c r="N22" s="8"/>
    </row>
    <row r="23" spans="1:14">
      <c r="A23" s="477"/>
      <c r="B23" s="483"/>
      <c r="C23" s="483"/>
      <c r="D23" s="72"/>
      <c r="E23" s="483"/>
      <c r="F23" s="483"/>
      <c r="G23" s="8"/>
      <c r="H23" s="8"/>
      <c r="I23" s="8"/>
      <c r="J23" s="8"/>
      <c r="K23" s="8"/>
      <c r="L23" s="8"/>
      <c r="M23" s="8"/>
      <c r="N23" s="8"/>
    </row>
    <row r="24" spans="1:14">
      <c r="A24" s="477">
        <v>6</v>
      </c>
      <c r="B24" s="767" t="s">
        <v>312</v>
      </c>
      <c r="C24" s="767"/>
      <c r="D24" s="767"/>
      <c r="E24" s="767"/>
      <c r="F24" s="6"/>
      <c r="G24" s="6"/>
      <c r="H24" s="8"/>
      <c r="I24" s="6"/>
      <c r="J24" s="6"/>
      <c r="K24" s="5"/>
      <c r="L24" s="5"/>
      <c r="M24" s="5"/>
      <c r="N24" s="5"/>
    </row>
    <row r="25" spans="1:14">
      <c r="A25" s="477"/>
      <c r="B25" s="812" t="s">
        <v>19</v>
      </c>
      <c r="C25" s="813"/>
      <c r="D25" s="813"/>
      <c r="E25" s="842"/>
      <c r="F25" s="483"/>
      <c r="G25" s="5"/>
      <c r="H25" s="5"/>
      <c r="I25" s="5"/>
      <c r="J25" s="5"/>
      <c r="K25" s="5"/>
      <c r="L25" s="5"/>
      <c r="M25" s="5"/>
      <c r="N25" s="5"/>
    </row>
    <row r="26" spans="1:14">
      <c r="A26" s="477"/>
      <c r="B26" s="472" t="s">
        <v>20</v>
      </c>
      <c r="C26" s="471" t="s">
        <v>881</v>
      </c>
      <c r="D26" s="73" t="s">
        <v>98</v>
      </c>
      <c r="E26" s="471" t="s">
        <v>22</v>
      </c>
      <c r="F26" s="483"/>
      <c r="G26" s="5"/>
      <c r="H26" s="5"/>
      <c r="I26" s="5"/>
      <c r="J26" s="5"/>
      <c r="K26" s="5"/>
      <c r="L26" s="5"/>
      <c r="M26" s="5"/>
      <c r="N26" s="5"/>
    </row>
    <row r="27" spans="1:14" ht="15" customHeight="1">
      <c r="A27" s="477"/>
      <c r="B27" s="474" t="s">
        <v>441</v>
      </c>
      <c r="C27" s="140">
        <v>15937.96</v>
      </c>
      <c r="D27" s="1072" t="s">
        <v>99</v>
      </c>
      <c r="E27" s="967" t="s">
        <v>91</v>
      </c>
      <c r="F27" s="483"/>
      <c r="G27" s="5"/>
      <c r="H27" s="5"/>
      <c r="I27" s="5"/>
      <c r="J27" s="5"/>
      <c r="K27" s="5"/>
      <c r="L27" s="5"/>
      <c r="M27" s="5"/>
      <c r="N27" s="5"/>
    </row>
    <row r="28" spans="1:14">
      <c r="A28" s="477"/>
      <c r="B28" s="474" t="s">
        <v>24</v>
      </c>
      <c r="C28" s="140">
        <v>1313.06</v>
      </c>
      <c r="D28" s="1073"/>
      <c r="E28" s="968"/>
      <c r="F28" s="483"/>
      <c r="G28" s="5"/>
      <c r="H28" s="5"/>
      <c r="I28" s="5"/>
      <c r="J28" s="5"/>
      <c r="K28" s="5"/>
      <c r="L28" s="5"/>
      <c r="M28" s="5"/>
      <c r="N28" s="5"/>
    </row>
    <row r="29" spans="1:14">
      <c r="A29" s="477"/>
      <c r="B29" s="474" t="s">
        <v>25</v>
      </c>
      <c r="C29" s="140">
        <v>1884.07</v>
      </c>
      <c r="D29" s="1073"/>
      <c r="E29" s="968"/>
      <c r="F29" s="483"/>
      <c r="G29" s="5"/>
      <c r="H29" s="5"/>
      <c r="I29" s="5"/>
      <c r="J29" s="5"/>
      <c r="K29" s="5"/>
      <c r="L29" s="5"/>
      <c r="M29" s="5"/>
      <c r="N29" s="5"/>
    </row>
    <row r="30" spans="1:14">
      <c r="A30" s="477"/>
      <c r="B30" s="474" t="s">
        <v>26</v>
      </c>
      <c r="C30" s="140">
        <v>10150.43</v>
      </c>
      <c r="D30" s="1074"/>
      <c r="E30" s="969"/>
      <c r="F30" s="483"/>
      <c r="G30" s="5"/>
      <c r="H30" s="5"/>
      <c r="I30" s="5"/>
      <c r="J30" s="5"/>
      <c r="K30" s="5"/>
      <c r="L30" s="5"/>
      <c r="M30" s="5"/>
      <c r="N30" s="5"/>
    </row>
    <row r="31" spans="1:14">
      <c r="A31" s="477"/>
      <c r="B31" s="768" t="s">
        <v>693</v>
      </c>
      <c r="C31" s="769"/>
      <c r="D31" s="769"/>
      <c r="E31" s="770"/>
      <c r="F31" s="483"/>
      <c r="G31" s="5"/>
      <c r="H31" s="5"/>
      <c r="I31" s="5"/>
      <c r="J31" s="5"/>
      <c r="K31" s="5"/>
      <c r="L31" s="5"/>
      <c r="M31" s="5"/>
      <c r="N31" s="5"/>
    </row>
    <row r="32" spans="1:14">
      <c r="A32" s="477"/>
      <c r="B32" s="8"/>
      <c r="C32" s="483"/>
      <c r="D32" s="72"/>
      <c r="E32" s="483"/>
      <c r="F32" s="483"/>
      <c r="G32" s="5"/>
      <c r="H32" s="5"/>
      <c r="I32" s="5"/>
      <c r="J32" s="5"/>
      <c r="K32" s="5"/>
      <c r="L32" s="5"/>
      <c r="M32" s="5"/>
      <c r="N32" s="5"/>
    </row>
    <row r="33" spans="1:14">
      <c r="A33" s="477">
        <v>7</v>
      </c>
      <c r="B33" s="767" t="s">
        <v>27</v>
      </c>
      <c r="C33" s="767"/>
      <c r="D33" s="767"/>
      <c r="E33" s="767"/>
      <c r="F33" s="6"/>
      <c r="G33" s="6"/>
      <c r="H33" s="6"/>
      <c r="I33" s="6"/>
      <c r="J33" s="6"/>
      <c r="K33" s="5"/>
      <c r="L33" s="5"/>
      <c r="M33" s="5"/>
      <c r="N33" s="5"/>
    </row>
    <row r="34" spans="1:14">
      <c r="A34" s="477"/>
      <c r="B34" s="472" t="s">
        <v>882</v>
      </c>
      <c r="C34" s="762" t="s">
        <v>374</v>
      </c>
      <c r="D34" s="762"/>
      <c r="E34" s="762"/>
      <c r="F34" s="8"/>
      <c r="G34" s="5"/>
      <c r="H34" s="5"/>
      <c r="I34" s="5"/>
      <c r="J34" s="5"/>
      <c r="K34" s="5"/>
      <c r="L34" s="5"/>
      <c r="M34" s="5"/>
      <c r="N34" s="5"/>
    </row>
    <row r="35" spans="1:14">
      <c r="A35" s="477"/>
      <c r="B35" s="472" t="s">
        <v>30</v>
      </c>
      <c r="C35" s="762" t="s">
        <v>107</v>
      </c>
      <c r="D35" s="762"/>
      <c r="E35" s="762"/>
      <c r="F35" s="8"/>
      <c r="G35" s="5"/>
      <c r="H35" s="5"/>
      <c r="I35" s="5"/>
      <c r="J35" s="5"/>
      <c r="K35" s="5"/>
      <c r="L35" s="5"/>
      <c r="M35" s="5"/>
      <c r="N35" s="5"/>
    </row>
    <row r="36" spans="1:14">
      <c r="A36" s="477"/>
      <c r="B36" s="472" t="s">
        <v>31</v>
      </c>
      <c r="C36" s="762" t="s">
        <v>89</v>
      </c>
      <c r="D36" s="762"/>
      <c r="E36" s="762"/>
      <c r="F36" s="8"/>
      <c r="G36" s="5"/>
      <c r="H36" s="5"/>
      <c r="I36" s="5"/>
      <c r="J36" s="5"/>
      <c r="K36" s="5"/>
      <c r="L36" s="5"/>
      <c r="M36" s="5"/>
      <c r="N36" s="5"/>
    </row>
    <row r="37" spans="1:14">
      <c r="A37" s="477"/>
      <c r="B37" s="5"/>
      <c r="C37" s="8"/>
      <c r="D37" s="71"/>
      <c r="E37" s="8"/>
      <c r="F37" s="8"/>
      <c r="G37" s="5"/>
      <c r="H37" s="5"/>
      <c r="I37" s="5"/>
      <c r="J37" s="5"/>
      <c r="K37" s="5"/>
      <c r="L37" s="5"/>
      <c r="M37" s="5"/>
      <c r="N37" s="5"/>
    </row>
    <row r="38" spans="1:14">
      <c r="A38" s="477">
        <v>8</v>
      </c>
      <c r="B38" s="767" t="s">
        <v>310</v>
      </c>
      <c r="C38" s="767"/>
      <c r="D38" s="767"/>
      <c r="E38" s="767"/>
      <c r="F38" s="6"/>
      <c r="G38" s="6"/>
      <c r="H38" s="6"/>
      <c r="I38" s="6"/>
      <c r="J38" s="6"/>
      <c r="K38" s="5"/>
      <c r="L38" s="5"/>
      <c r="M38" s="5"/>
      <c r="N38" s="5"/>
    </row>
    <row r="39" spans="1:14" ht="15" customHeight="1">
      <c r="A39" s="477"/>
      <c r="B39" s="472" t="s">
        <v>883</v>
      </c>
      <c r="C39" s="762" t="s">
        <v>123</v>
      </c>
      <c r="D39" s="762"/>
      <c r="E39" s="762"/>
      <c r="F39" s="8"/>
      <c r="G39" s="5"/>
      <c r="H39" s="5"/>
      <c r="I39" s="5"/>
      <c r="J39" s="5"/>
      <c r="K39" s="5"/>
      <c r="L39" s="5"/>
      <c r="M39" s="5"/>
      <c r="N39" s="5"/>
    </row>
    <row r="40" spans="1:14" ht="14.4" customHeight="1">
      <c r="A40" s="477"/>
      <c r="B40" s="472" t="s">
        <v>30</v>
      </c>
      <c r="C40" s="762" t="s">
        <v>107</v>
      </c>
      <c r="D40" s="762"/>
      <c r="E40" s="762"/>
      <c r="F40" s="8"/>
      <c r="G40" s="5"/>
      <c r="H40" s="5"/>
      <c r="I40" s="5"/>
      <c r="J40" s="5"/>
      <c r="K40" s="5"/>
      <c r="L40" s="5"/>
      <c r="M40" s="5"/>
      <c r="N40" s="5"/>
    </row>
    <row r="41" spans="1:14" ht="14.4" customHeight="1">
      <c r="A41" s="477"/>
      <c r="B41" s="472" t="s">
        <v>31</v>
      </c>
      <c r="C41" s="762" t="s">
        <v>89</v>
      </c>
      <c r="D41" s="762"/>
      <c r="E41" s="762"/>
      <c r="F41" s="8"/>
      <c r="G41" s="5"/>
      <c r="H41" s="5"/>
      <c r="I41" s="5"/>
      <c r="J41" s="5"/>
      <c r="K41" s="5"/>
      <c r="L41" s="5"/>
      <c r="M41" s="5"/>
      <c r="N41" s="5"/>
    </row>
    <row r="42" spans="1:14">
      <c r="A42" s="477"/>
      <c r="B42" s="768" t="s">
        <v>131</v>
      </c>
      <c r="C42" s="769"/>
      <c r="D42" s="769"/>
      <c r="E42" s="770"/>
      <c r="F42" s="8"/>
      <c r="G42" s="5"/>
      <c r="H42" s="5"/>
      <c r="I42" s="5"/>
      <c r="J42" s="5"/>
      <c r="K42" s="5"/>
      <c r="L42" s="5"/>
      <c r="M42" s="5"/>
      <c r="N42" s="5"/>
    </row>
    <row r="43" spans="1:14">
      <c r="A43" s="484"/>
      <c r="B43" s="5"/>
      <c r="C43" s="5"/>
      <c r="D43" s="75"/>
      <c r="E43" s="8"/>
      <c r="F43" s="5"/>
      <c r="G43" s="5"/>
      <c r="H43" s="5"/>
      <c r="I43" s="5"/>
      <c r="J43" s="5"/>
      <c r="K43" s="5"/>
      <c r="L43" s="5"/>
      <c r="M43" s="5"/>
      <c r="N43" s="5"/>
    </row>
    <row r="44" spans="1:14">
      <c r="A44" s="11">
        <v>9</v>
      </c>
      <c r="B44" s="766" t="s">
        <v>311</v>
      </c>
      <c r="C44" s="767"/>
      <c r="D44" s="767"/>
      <c r="E44" s="767"/>
      <c r="F44" s="12"/>
      <c r="G44" s="6"/>
      <c r="H44" s="6"/>
      <c r="I44" s="6"/>
      <c r="J44" s="5"/>
      <c r="K44" s="5"/>
      <c r="L44" s="5"/>
      <c r="M44" s="5"/>
      <c r="N44" s="5"/>
    </row>
    <row r="45" spans="1:14" ht="52.8">
      <c r="A45" s="11"/>
      <c r="B45" s="470" t="s">
        <v>36</v>
      </c>
      <c r="C45" s="480" t="s">
        <v>37</v>
      </c>
      <c r="D45" s="405" t="s">
        <v>38</v>
      </c>
      <c r="E45" s="480" t="s">
        <v>92</v>
      </c>
      <c r="F45" s="5"/>
      <c r="G45" s="5"/>
      <c r="H45" s="5"/>
      <c r="I45" s="5"/>
      <c r="J45" s="5"/>
      <c r="K45" s="5"/>
      <c r="L45" s="5"/>
      <c r="M45" s="5"/>
      <c r="N45" s="5"/>
    </row>
    <row r="46" spans="1:14" ht="179.4">
      <c r="A46" s="13"/>
      <c r="B46" s="198" t="s">
        <v>694</v>
      </c>
      <c r="C46" s="198" t="s">
        <v>1304</v>
      </c>
      <c r="D46" s="478" t="s">
        <v>1305</v>
      </c>
      <c r="E46" s="481" t="s">
        <v>88</v>
      </c>
      <c r="F46" s="5"/>
      <c r="G46" s="5"/>
      <c r="H46" s="5"/>
      <c r="I46" s="5"/>
      <c r="J46" s="5"/>
      <c r="K46" s="5"/>
      <c r="L46" s="5"/>
      <c r="M46" s="5"/>
      <c r="N46" s="5"/>
    </row>
    <row r="47" spans="1:14">
      <c r="A47" s="14"/>
      <c r="B47" s="839" t="s">
        <v>1052</v>
      </c>
      <c r="C47" s="840"/>
      <c r="D47" s="840"/>
      <c r="E47" s="841"/>
      <c r="F47" s="483"/>
      <c r="G47" s="483"/>
      <c r="H47" s="483"/>
      <c r="I47" s="5"/>
      <c r="J47" s="5"/>
      <c r="K47" s="5"/>
      <c r="L47" s="5"/>
      <c r="M47" s="5"/>
      <c r="N47" s="5"/>
    </row>
    <row r="48" spans="1:14">
      <c r="A48" s="15"/>
      <c r="B48" s="37"/>
      <c r="C48" s="468"/>
      <c r="D48" s="75"/>
      <c r="E48" s="468"/>
      <c r="F48" s="483"/>
      <c r="G48" s="483"/>
      <c r="H48" s="483"/>
      <c r="I48" s="483"/>
      <c r="J48" s="5"/>
      <c r="K48" s="5"/>
      <c r="L48" s="5"/>
      <c r="M48" s="5"/>
      <c r="N48" s="5"/>
    </row>
    <row r="49" spans="1:14">
      <c r="A49" s="11">
        <v>10</v>
      </c>
      <c r="B49" s="766" t="s">
        <v>311</v>
      </c>
      <c r="C49" s="767"/>
      <c r="D49" s="767"/>
      <c r="E49" s="767"/>
      <c r="F49" s="483"/>
      <c r="G49" s="483"/>
      <c r="H49" s="483"/>
      <c r="I49" s="5"/>
      <c r="J49" s="5"/>
      <c r="K49" s="5"/>
      <c r="L49" s="5"/>
      <c r="M49" s="5"/>
      <c r="N49" s="5"/>
    </row>
    <row r="50" spans="1:14" ht="21.75" customHeight="1">
      <c r="A50" s="13"/>
      <c r="B50" s="867" t="s">
        <v>41</v>
      </c>
      <c r="C50" s="1032" t="s">
        <v>1305</v>
      </c>
      <c r="D50" s="1033"/>
      <c r="E50" s="1034"/>
      <c r="F50" s="5"/>
      <c r="G50" s="5"/>
      <c r="H50" s="5"/>
      <c r="I50" s="5"/>
      <c r="J50" s="5"/>
      <c r="K50" s="1"/>
      <c r="L50" s="5"/>
      <c r="M50" s="5"/>
      <c r="N50" s="5"/>
    </row>
    <row r="51" spans="1:14" ht="35.4" customHeight="1">
      <c r="A51" s="13"/>
      <c r="B51" s="868"/>
      <c r="C51" s="1035"/>
      <c r="D51" s="1036"/>
      <c r="E51" s="1037"/>
      <c r="F51" s="5"/>
      <c r="G51" s="5"/>
      <c r="H51" s="5"/>
      <c r="I51" s="5"/>
      <c r="J51" s="5"/>
      <c r="K51" s="1"/>
      <c r="L51" s="5"/>
      <c r="M51" s="5"/>
      <c r="N51" s="5"/>
    </row>
    <row r="52" spans="1:14" ht="63" customHeight="1">
      <c r="A52" s="11"/>
      <c r="B52" s="16" t="s">
        <v>42</v>
      </c>
      <c r="C52" s="764" t="s">
        <v>1305</v>
      </c>
      <c r="D52" s="764"/>
      <c r="E52" s="764"/>
      <c r="F52" s="5"/>
      <c r="G52" s="5"/>
      <c r="H52" s="5"/>
      <c r="I52" s="5"/>
      <c r="J52" s="5"/>
      <c r="K52" s="5"/>
      <c r="L52" s="5"/>
      <c r="M52" s="5"/>
      <c r="N52" s="5"/>
    </row>
    <row r="53" spans="1:14">
      <c r="A53" s="13"/>
      <c r="B53" s="16" t="s">
        <v>43</v>
      </c>
      <c r="C53" s="875" t="s">
        <v>44</v>
      </c>
      <c r="D53" s="876"/>
      <c r="E53" s="877"/>
      <c r="F53" s="5"/>
      <c r="G53" s="5"/>
      <c r="H53" s="5"/>
      <c r="I53" s="5"/>
      <c r="J53" s="5"/>
      <c r="K53" s="17"/>
      <c r="L53" s="5"/>
      <c r="M53" s="5"/>
      <c r="N53" s="5"/>
    </row>
    <row r="54" spans="1:14" ht="14.4" customHeight="1">
      <c r="A54" s="13"/>
      <c r="B54" s="839" t="s">
        <v>1052</v>
      </c>
      <c r="C54" s="840"/>
      <c r="D54" s="840"/>
      <c r="E54" s="841"/>
      <c r="F54" s="5"/>
      <c r="G54" s="5"/>
      <c r="H54" s="5"/>
      <c r="I54" s="5"/>
      <c r="J54" s="5"/>
      <c r="K54" s="17"/>
      <c r="L54" s="5"/>
      <c r="M54" s="5"/>
      <c r="N54" s="5"/>
    </row>
    <row r="55" spans="1:14">
      <c r="A55" s="18" t="s">
        <v>45</v>
      </c>
      <c r="B55" s="858" t="s">
        <v>46</v>
      </c>
      <c r="C55" s="858"/>
      <c r="D55" s="858"/>
      <c r="E55" s="858"/>
      <c r="F55" s="38"/>
      <c r="G55" s="38"/>
      <c r="H55" s="38"/>
      <c r="I55" s="38"/>
      <c r="J55" s="38"/>
      <c r="K55" s="38"/>
      <c r="L55" s="38"/>
      <c r="M55" s="38"/>
      <c r="N55" s="38"/>
    </row>
    <row r="56" spans="1:14">
      <c r="A56" s="23"/>
      <c r="B56" s="24"/>
      <c r="C56" s="25"/>
      <c r="D56" s="76"/>
      <c r="E56" s="25"/>
      <c r="F56" s="25"/>
      <c r="G56" s="5"/>
      <c r="H56" s="5"/>
      <c r="I56" s="5"/>
      <c r="J56" s="5"/>
      <c r="K56" s="5"/>
      <c r="L56" s="5"/>
      <c r="M56" s="5"/>
      <c r="N56" s="5"/>
    </row>
    <row r="57" spans="1:14">
      <c r="A57" s="477">
        <v>11</v>
      </c>
      <c r="B57" s="2" t="s">
        <v>47</v>
      </c>
      <c r="C57" s="953" t="s">
        <v>134</v>
      </c>
      <c r="D57" s="953"/>
      <c r="E57" s="953"/>
      <c r="F57" s="6"/>
      <c r="G57" s="6"/>
      <c r="H57" s="26"/>
      <c r="I57" s="6"/>
      <c r="J57" s="6"/>
      <c r="K57" s="5"/>
      <c r="L57" s="5"/>
      <c r="M57" s="5"/>
      <c r="N57" s="5"/>
    </row>
    <row r="58" spans="1:14">
      <c r="A58" s="477"/>
      <c r="B58" s="483"/>
      <c r="C58" s="483"/>
      <c r="D58" s="72"/>
      <c r="E58" s="483"/>
      <c r="F58" s="483"/>
      <c r="G58" s="483"/>
      <c r="H58" s="27"/>
      <c r="I58" s="27"/>
      <c r="J58" s="483"/>
      <c r="K58" s="5"/>
      <c r="L58" s="5"/>
      <c r="M58" s="5"/>
      <c r="N58" s="5"/>
    </row>
    <row r="59" spans="1:14">
      <c r="A59" s="477">
        <v>12</v>
      </c>
      <c r="B59" s="6" t="s">
        <v>48</v>
      </c>
      <c r="C59" s="6"/>
      <c r="D59" s="77"/>
      <c r="E59" s="26"/>
      <c r="F59" s="26"/>
      <c r="G59" s="6"/>
      <c r="H59" s="6"/>
      <c r="I59" s="6"/>
      <c r="J59" s="6"/>
      <c r="K59" s="6"/>
      <c r="L59" s="6"/>
      <c r="M59" s="6"/>
      <c r="N59" s="6"/>
    </row>
    <row r="60" spans="1:14">
      <c r="A60" s="477"/>
      <c r="B60" s="6"/>
      <c r="C60" s="6"/>
      <c r="D60" s="77"/>
      <c r="E60" s="26"/>
      <c r="F60" s="26"/>
      <c r="G60" s="26"/>
      <c r="H60" s="6"/>
      <c r="I60" s="6"/>
      <c r="J60" s="6"/>
      <c r="K60" s="6"/>
      <c r="L60" s="6"/>
      <c r="M60" s="6"/>
      <c r="N60" s="6"/>
    </row>
    <row r="61" spans="1:14">
      <c r="A61" s="477"/>
      <c r="B61" s="472" t="s">
        <v>49</v>
      </c>
      <c r="C61" s="762" t="s">
        <v>695</v>
      </c>
      <c r="D61" s="762"/>
      <c r="E61" s="762"/>
      <c r="F61" s="27"/>
      <c r="G61" s="27"/>
      <c r="H61" s="483"/>
      <c r="I61" s="55"/>
      <c r="J61" s="483"/>
      <c r="K61" s="55"/>
      <c r="L61" s="483"/>
      <c r="M61" s="483"/>
      <c r="N61" s="483"/>
    </row>
    <row r="62" spans="1:14">
      <c r="A62" s="477"/>
      <c r="B62" s="483"/>
      <c r="C62" s="483"/>
      <c r="D62" s="115"/>
      <c r="E62" s="55"/>
      <c r="F62" s="483"/>
      <c r="G62" s="483"/>
      <c r="H62" s="55"/>
      <c r="I62" s="483"/>
      <c r="J62" s="55"/>
      <c r="K62" s="483"/>
      <c r="L62" s="483"/>
      <c r="M62" s="483"/>
      <c r="N62" s="483"/>
    </row>
    <row r="63" spans="1:14">
      <c r="A63" s="477"/>
      <c r="B63" s="767" t="s">
        <v>50</v>
      </c>
      <c r="C63" s="800" t="s">
        <v>884</v>
      </c>
      <c r="D63" s="908" t="s">
        <v>100</v>
      </c>
      <c r="E63" s="802" t="s">
        <v>96</v>
      </c>
      <c r="F63" s="790" t="s">
        <v>117</v>
      </c>
      <c r="G63" s="791"/>
      <c r="H63" s="792"/>
      <c r="I63" s="771" t="s">
        <v>52</v>
      </c>
      <c r="J63" s="771"/>
      <c r="K63" s="771"/>
      <c r="L63" s="771" t="s">
        <v>53</v>
      </c>
      <c r="M63" s="771"/>
      <c r="N63" s="771"/>
    </row>
    <row r="64" spans="1:14" ht="52.8">
      <c r="A64" s="484"/>
      <c r="B64" s="767"/>
      <c r="C64" s="801"/>
      <c r="D64" s="909"/>
      <c r="E64" s="803"/>
      <c r="F64" s="472" t="s">
        <v>54</v>
      </c>
      <c r="G64" s="472" t="s">
        <v>55</v>
      </c>
      <c r="H64" s="472" t="s">
        <v>56</v>
      </c>
      <c r="I64" s="472" t="s">
        <v>57</v>
      </c>
      <c r="J64" s="472" t="s">
        <v>55</v>
      </c>
      <c r="K64" s="472" t="s">
        <v>56</v>
      </c>
      <c r="L64" s="472" t="s">
        <v>57</v>
      </c>
      <c r="M64" s="472" t="s">
        <v>55</v>
      </c>
      <c r="N64" s="472" t="s">
        <v>56</v>
      </c>
    </row>
    <row r="65" spans="1:14">
      <c r="A65" s="484"/>
      <c r="B65" s="472" t="s">
        <v>80</v>
      </c>
      <c r="C65" s="130">
        <v>207.9</v>
      </c>
      <c r="D65" s="475">
        <v>342.4</v>
      </c>
      <c r="E65" s="475">
        <v>338.1</v>
      </c>
      <c r="F65" s="475">
        <v>289.55</v>
      </c>
      <c r="G65" s="475">
        <v>394.85</v>
      </c>
      <c r="H65" s="475">
        <v>240</v>
      </c>
      <c r="I65" s="475" t="s">
        <v>40</v>
      </c>
      <c r="J65" s="475" t="s">
        <v>40</v>
      </c>
      <c r="K65" s="475" t="s">
        <v>40</v>
      </c>
      <c r="L65" s="475" t="s">
        <v>40</v>
      </c>
      <c r="M65" s="475" t="s">
        <v>40</v>
      </c>
      <c r="N65" s="475" t="s">
        <v>40</v>
      </c>
    </row>
    <row r="66" spans="1:14">
      <c r="A66" s="484"/>
      <c r="B66" s="472" t="s">
        <v>696</v>
      </c>
      <c r="C66" s="130">
        <v>21771.7</v>
      </c>
      <c r="D66" s="475">
        <v>22405.599999999999</v>
      </c>
      <c r="E66" s="475">
        <v>22442.7</v>
      </c>
      <c r="F66" s="475">
        <v>22462</v>
      </c>
      <c r="G66" s="475">
        <v>22526.6</v>
      </c>
      <c r="H66" s="475">
        <v>21840.05</v>
      </c>
      <c r="I66" s="475" t="s">
        <v>40</v>
      </c>
      <c r="J66" s="475" t="s">
        <v>40</v>
      </c>
      <c r="K66" s="475" t="s">
        <v>40</v>
      </c>
      <c r="L66" s="475" t="s">
        <v>40</v>
      </c>
      <c r="M66" s="475" t="s">
        <v>40</v>
      </c>
      <c r="N66" s="475" t="s">
        <v>40</v>
      </c>
    </row>
    <row r="67" spans="1:14">
      <c r="A67" s="484"/>
      <c r="B67" s="472" t="s">
        <v>313</v>
      </c>
      <c r="C67" s="829" t="s">
        <v>76</v>
      </c>
      <c r="D67" s="829"/>
      <c r="E67" s="829"/>
      <c r="F67" s="829"/>
      <c r="G67" s="829"/>
      <c r="H67" s="829"/>
      <c r="I67" s="829"/>
      <c r="J67" s="829"/>
      <c r="K67" s="829"/>
      <c r="L67" s="829"/>
      <c r="M67" s="829"/>
      <c r="N67" s="829"/>
    </row>
    <row r="68" spans="1:14" s="5" customFormat="1" ht="13.2">
      <c r="A68" s="484"/>
      <c r="B68" s="830" t="s">
        <v>697</v>
      </c>
      <c r="C68" s="830"/>
      <c r="D68" s="830"/>
      <c r="E68" s="830"/>
      <c r="F68" s="830"/>
      <c r="G68" s="830"/>
      <c r="H68" s="830"/>
      <c r="I68" s="830"/>
      <c r="J68" s="830"/>
      <c r="K68" s="830"/>
      <c r="L68" s="830"/>
      <c r="M68" s="830"/>
      <c r="N68" s="830"/>
    </row>
    <row r="69" spans="1:14">
      <c r="A69" s="484"/>
      <c r="B69" s="832" t="s">
        <v>79</v>
      </c>
      <c r="C69" s="832"/>
      <c r="D69" s="832"/>
      <c r="E69" s="832"/>
      <c r="F69" s="832"/>
      <c r="G69" s="832"/>
      <c r="H69" s="832"/>
      <c r="I69" s="832"/>
      <c r="J69" s="832"/>
      <c r="K69" s="832"/>
      <c r="L69" s="832"/>
      <c r="M69" s="832"/>
      <c r="N69" s="832"/>
    </row>
    <row r="70" spans="1:14">
      <c r="A70" s="484"/>
      <c r="B70" s="810" t="s">
        <v>60</v>
      </c>
      <c r="C70" s="810"/>
      <c r="D70" s="810"/>
      <c r="E70" s="810"/>
      <c r="F70" s="810"/>
      <c r="G70" s="810"/>
      <c r="H70" s="810"/>
      <c r="I70" s="810"/>
      <c r="J70" s="810"/>
      <c r="K70" s="810"/>
      <c r="L70" s="810"/>
      <c r="M70" s="810"/>
      <c r="N70" s="810"/>
    </row>
    <row r="71" spans="1:14">
      <c r="A71" s="1"/>
      <c r="B71" s="853" t="s">
        <v>61</v>
      </c>
      <c r="C71" s="853"/>
      <c r="D71" s="853"/>
      <c r="E71" s="853"/>
      <c r="F71" s="853"/>
      <c r="G71" s="853"/>
      <c r="H71" s="853"/>
      <c r="I71" s="853"/>
      <c r="J71" s="853"/>
      <c r="K71" s="853"/>
      <c r="L71" s="853"/>
      <c r="M71" s="853"/>
      <c r="N71" s="853"/>
    </row>
    <row r="72" spans="1:14">
      <c r="A72" s="484"/>
      <c r="B72" s="831" t="s">
        <v>110</v>
      </c>
      <c r="C72" s="831"/>
      <c r="D72" s="831"/>
      <c r="E72" s="831"/>
      <c r="F72" s="831"/>
      <c r="G72" s="831"/>
      <c r="H72" s="831"/>
      <c r="I72" s="831"/>
      <c r="J72" s="831"/>
      <c r="K72" s="831"/>
      <c r="L72" s="831"/>
      <c r="M72" s="831"/>
      <c r="N72" s="831"/>
    </row>
    <row r="73" spans="1:14">
      <c r="A73" s="484"/>
      <c r="B73" s="831" t="s">
        <v>62</v>
      </c>
      <c r="C73" s="831"/>
      <c r="D73" s="831"/>
      <c r="E73" s="831"/>
      <c r="F73" s="831"/>
      <c r="G73" s="831"/>
      <c r="H73" s="831"/>
      <c r="I73" s="831"/>
      <c r="J73" s="831"/>
      <c r="K73" s="831"/>
      <c r="L73" s="831"/>
      <c r="M73" s="831"/>
      <c r="N73" s="831"/>
    </row>
    <row r="74" spans="1:14">
      <c r="A74" s="484"/>
      <c r="B74" s="30"/>
      <c r="C74" s="30"/>
      <c r="D74" s="78"/>
      <c r="E74" s="30"/>
      <c r="F74" s="30"/>
      <c r="G74" s="8"/>
      <c r="H74" s="8"/>
      <c r="I74" s="8"/>
      <c r="J74" s="8"/>
      <c r="K74" s="8"/>
      <c r="L74" s="8" t="s">
        <v>119</v>
      </c>
      <c r="M74" s="8"/>
      <c r="N74" s="8"/>
    </row>
    <row r="75" spans="1:14" ht="48" customHeight="1">
      <c r="A75" s="477">
        <v>13</v>
      </c>
      <c r="B75" s="796" t="s">
        <v>63</v>
      </c>
      <c r="C75" s="797"/>
      <c r="D75" s="797"/>
      <c r="E75" s="797"/>
      <c r="F75" s="797"/>
      <c r="G75" s="766"/>
      <c r="H75" s="6"/>
      <c r="I75" s="6"/>
      <c r="J75" s="6"/>
      <c r="K75" s="6"/>
      <c r="L75" s="6"/>
      <c r="M75" s="6"/>
      <c r="N75" s="6"/>
    </row>
    <row r="76" spans="1:14">
      <c r="A76" s="477"/>
      <c r="B76" s="5"/>
      <c r="C76" s="483"/>
      <c r="D76" s="72"/>
      <c r="E76" s="483"/>
      <c r="F76" s="483"/>
      <c r="G76" s="483"/>
      <c r="H76" s="483"/>
      <c r="I76" s="483"/>
      <c r="J76" s="483"/>
      <c r="K76" s="483"/>
      <c r="L76" s="483"/>
      <c r="M76" s="483"/>
      <c r="N76" s="483"/>
    </row>
    <row r="77" spans="1:14" ht="39.6">
      <c r="A77" s="484"/>
      <c r="B77" s="469" t="s">
        <v>64</v>
      </c>
      <c r="C77" s="471" t="s">
        <v>65</v>
      </c>
      <c r="D77" s="73" t="s">
        <v>342</v>
      </c>
      <c r="E77" s="471" t="s">
        <v>885</v>
      </c>
      <c r="F77" s="471" t="s">
        <v>67</v>
      </c>
      <c r="G77" s="471" t="s">
        <v>81</v>
      </c>
      <c r="H77" s="8"/>
      <c r="I77" s="8"/>
      <c r="J77" s="8"/>
      <c r="K77" s="8"/>
      <c r="L77" s="8"/>
      <c r="M77" s="8"/>
      <c r="N77" s="8"/>
    </row>
    <row r="78" spans="1:14" ht="25.5" customHeight="1">
      <c r="A78" s="484"/>
      <c r="B78" s="828" t="s">
        <v>440</v>
      </c>
      <c r="C78" s="91" t="s">
        <v>698</v>
      </c>
      <c r="D78" s="130">
        <v>10.11</v>
      </c>
      <c r="E78" s="40">
        <v>8.48</v>
      </c>
      <c r="F78" s="958" t="s">
        <v>108</v>
      </c>
      <c r="G78" s="958" t="s">
        <v>95</v>
      </c>
      <c r="H78" s="32"/>
      <c r="I78" s="32"/>
      <c r="J78" s="32"/>
      <c r="K78" s="32"/>
      <c r="L78" s="32"/>
      <c r="M78" s="32"/>
      <c r="N78" s="32"/>
    </row>
    <row r="79" spans="1:14" ht="26.4">
      <c r="A79" s="484"/>
      <c r="B79" s="956"/>
      <c r="C79" s="91" t="s">
        <v>700</v>
      </c>
      <c r="D79" s="130" t="s">
        <v>77</v>
      </c>
      <c r="E79" s="40"/>
      <c r="F79" s="959"/>
      <c r="G79" s="959"/>
      <c r="H79" s="32"/>
      <c r="I79" s="32"/>
      <c r="J79" s="32"/>
      <c r="K79" s="32"/>
      <c r="L79" s="32"/>
      <c r="M79" s="32"/>
      <c r="N79" s="32"/>
    </row>
    <row r="80" spans="1:14">
      <c r="A80" s="484"/>
      <c r="B80" s="957"/>
      <c r="C80" s="91" t="s">
        <v>70</v>
      </c>
      <c r="D80" s="130" t="s">
        <v>77</v>
      </c>
      <c r="E80" s="40"/>
      <c r="F80" s="959"/>
      <c r="G80" s="959"/>
      <c r="H80" s="32"/>
      <c r="I80" s="32"/>
      <c r="J80" s="32"/>
      <c r="K80" s="32"/>
      <c r="L80" s="32"/>
      <c r="M80" s="32"/>
      <c r="N80" s="32"/>
    </row>
    <row r="81" spans="1:14">
      <c r="A81" s="484"/>
      <c r="B81" s="828" t="s">
        <v>71</v>
      </c>
      <c r="C81" s="91" t="s">
        <v>698</v>
      </c>
      <c r="D81" s="130">
        <v>10.68</v>
      </c>
      <c r="E81" s="40">
        <v>34.14</v>
      </c>
      <c r="F81" s="959"/>
      <c r="G81" s="959"/>
      <c r="H81" s="32"/>
      <c r="I81" s="32"/>
      <c r="J81" s="32"/>
      <c r="K81" s="32"/>
      <c r="L81" s="32"/>
      <c r="M81" s="32"/>
      <c r="N81" s="32"/>
    </row>
    <row r="82" spans="1:14" ht="26.4">
      <c r="A82" s="484"/>
      <c r="B82" s="956"/>
      <c r="C82" s="91" t="s">
        <v>700</v>
      </c>
      <c r="D82" s="130" t="s">
        <v>77</v>
      </c>
      <c r="E82" s="40"/>
      <c r="F82" s="959"/>
      <c r="G82" s="959"/>
      <c r="H82" s="32"/>
      <c r="I82" s="32"/>
      <c r="J82" s="32"/>
      <c r="K82" s="32"/>
      <c r="L82" s="32"/>
      <c r="M82" s="32"/>
      <c r="N82" s="32"/>
    </row>
    <row r="83" spans="1:14">
      <c r="A83" s="484"/>
      <c r="B83" s="957"/>
      <c r="C83" s="91" t="s">
        <v>70</v>
      </c>
      <c r="D83" s="130" t="s">
        <v>77</v>
      </c>
      <c r="E83" s="40"/>
      <c r="F83" s="959"/>
      <c r="G83" s="959"/>
      <c r="H83" s="32"/>
      <c r="I83" s="32"/>
      <c r="J83" s="32"/>
      <c r="K83" s="32"/>
      <c r="L83" s="32"/>
      <c r="M83" s="32"/>
      <c r="N83" s="32"/>
    </row>
    <row r="84" spans="1:14">
      <c r="A84" s="484"/>
      <c r="B84" s="828" t="s">
        <v>72</v>
      </c>
      <c r="C84" s="91" t="s">
        <v>698</v>
      </c>
      <c r="D84" s="130">
        <v>27.66</v>
      </c>
      <c r="E84" s="40">
        <v>10.91</v>
      </c>
      <c r="F84" s="959"/>
      <c r="G84" s="959"/>
      <c r="H84" s="32"/>
      <c r="I84" s="32"/>
      <c r="J84" s="32"/>
      <c r="K84" s="32"/>
      <c r="L84" s="32"/>
      <c r="M84" s="32"/>
      <c r="N84" s="32"/>
    </row>
    <row r="85" spans="1:14" ht="26.4">
      <c r="A85" s="484"/>
      <c r="B85" s="956"/>
      <c r="C85" s="91" t="s">
        <v>700</v>
      </c>
      <c r="D85" s="130" t="s">
        <v>77</v>
      </c>
      <c r="E85" s="40"/>
      <c r="F85" s="959"/>
      <c r="G85" s="959"/>
      <c r="H85" s="32"/>
      <c r="I85" s="32"/>
      <c r="J85" s="32"/>
      <c r="K85" s="32"/>
      <c r="L85" s="32"/>
      <c r="M85" s="32"/>
      <c r="N85" s="32"/>
    </row>
    <row r="86" spans="1:14">
      <c r="A86" s="484"/>
      <c r="B86" s="957"/>
      <c r="C86" s="91" t="s">
        <v>70</v>
      </c>
      <c r="D86" s="130" t="s">
        <v>77</v>
      </c>
      <c r="E86" s="40"/>
      <c r="F86" s="959"/>
      <c r="G86" s="959"/>
      <c r="H86" s="32"/>
      <c r="I86" s="32"/>
      <c r="J86" s="32"/>
      <c r="K86" s="32"/>
      <c r="L86" s="32"/>
      <c r="M86" s="32"/>
      <c r="N86" s="32"/>
    </row>
    <row r="87" spans="1:14">
      <c r="A87" s="484"/>
      <c r="B87" s="972" t="s">
        <v>73</v>
      </c>
      <c r="C87" s="91" t="s">
        <v>698</v>
      </c>
      <c r="D87" s="130">
        <v>36.56</v>
      </c>
      <c r="E87" s="40">
        <v>63.88</v>
      </c>
      <c r="F87" s="959"/>
      <c r="G87" s="959"/>
      <c r="H87" s="32"/>
      <c r="I87" s="32"/>
      <c r="J87" s="32"/>
      <c r="K87" s="32"/>
      <c r="L87" s="32"/>
      <c r="M87" s="32"/>
      <c r="N87" s="32"/>
    </row>
    <row r="88" spans="1:14" ht="26.4">
      <c r="A88" s="484"/>
      <c r="B88" s="973"/>
      <c r="C88" s="91" t="s">
        <v>700</v>
      </c>
      <c r="D88" s="130" t="s">
        <v>77</v>
      </c>
      <c r="E88" s="40"/>
      <c r="F88" s="959"/>
      <c r="G88" s="959"/>
      <c r="H88" s="32"/>
      <c r="I88" s="32"/>
      <c r="J88" s="32"/>
      <c r="K88" s="32"/>
      <c r="L88" s="32"/>
      <c r="M88" s="32"/>
      <c r="N88" s="32"/>
    </row>
    <row r="89" spans="1:14" ht="15" customHeight="1">
      <c r="A89" s="484"/>
      <c r="B89" s="973"/>
      <c r="C89" s="2" t="s">
        <v>70</v>
      </c>
      <c r="D89" s="130" t="s">
        <v>77</v>
      </c>
      <c r="E89" s="40"/>
      <c r="F89" s="974"/>
      <c r="G89" s="974"/>
      <c r="H89" s="32"/>
      <c r="I89" s="32"/>
      <c r="J89" s="32"/>
      <c r="K89" s="32"/>
      <c r="L89" s="32"/>
      <c r="M89" s="32"/>
      <c r="N89" s="32"/>
    </row>
    <row r="90" spans="1:14" ht="15.75" customHeight="1">
      <c r="A90" s="5"/>
      <c r="B90" s="1028" t="s">
        <v>701</v>
      </c>
      <c r="C90" s="1028"/>
      <c r="D90" s="1028"/>
      <c r="E90" s="1028"/>
      <c r="F90" s="1028"/>
      <c r="G90" s="1028"/>
      <c r="H90" s="32"/>
      <c r="I90" s="32"/>
      <c r="J90" s="5"/>
      <c r="K90" s="5"/>
      <c r="L90" s="5"/>
      <c r="M90" s="5"/>
      <c r="N90" s="5"/>
    </row>
    <row r="91" spans="1:14">
      <c r="A91" s="468"/>
      <c r="B91" s="36" t="s">
        <v>74</v>
      </c>
      <c r="C91" s="807" t="s">
        <v>40</v>
      </c>
      <c r="D91" s="807"/>
      <c r="E91" s="807"/>
      <c r="F91" s="807"/>
      <c r="G91" s="807"/>
      <c r="H91" s="5"/>
      <c r="I91" s="5"/>
      <c r="J91" s="5"/>
      <c r="K91" s="5"/>
      <c r="L91" s="5"/>
      <c r="M91" s="5"/>
      <c r="N91" s="5"/>
    </row>
    <row r="92" spans="1:14">
      <c r="A92" s="5"/>
      <c r="B92" s="5"/>
      <c r="C92" s="479"/>
      <c r="D92" s="92"/>
      <c r="E92" s="467"/>
      <c r="F92" s="467"/>
      <c r="G92" s="467"/>
      <c r="H92" s="5"/>
      <c r="I92" s="5"/>
      <c r="J92" s="5"/>
      <c r="K92" s="5"/>
      <c r="L92" s="5"/>
      <c r="M92" s="5"/>
      <c r="N92" s="5"/>
    </row>
    <row r="93" spans="1:14">
      <c r="A93" s="5"/>
      <c r="B93" s="5"/>
      <c r="C93" s="5"/>
      <c r="D93" s="92"/>
      <c r="H93" s="5"/>
      <c r="I93" s="5"/>
      <c r="J93" s="5"/>
      <c r="K93" s="5"/>
      <c r="L93" s="5"/>
      <c r="M93" s="5"/>
      <c r="N93" s="5"/>
    </row>
    <row r="94" spans="1:14" ht="15" customHeight="1">
      <c r="A94" s="5"/>
      <c r="B94" s="5"/>
      <c r="C94" s="5"/>
      <c r="D94" s="69"/>
      <c r="H94" s="467"/>
      <c r="I94" s="5"/>
      <c r="J94" s="5"/>
      <c r="K94" s="5"/>
      <c r="L94" s="5"/>
      <c r="M94" s="5"/>
      <c r="N94" s="5"/>
    </row>
    <row r="95" spans="1:14" ht="15" customHeight="1">
      <c r="B95" s="843" t="s">
        <v>702</v>
      </c>
      <c r="C95" s="843"/>
      <c r="D95" s="843"/>
      <c r="E95" s="843"/>
      <c r="F95" s="843"/>
      <c r="G95" s="843"/>
    </row>
    <row r="96" spans="1:14" ht="15" customHeight="1">
      <c r="B96" s="933" t="s">
        <v>855</v>
      </c>
      <c r="C96" s="933"/>
      <c r="D96" s="933"/>
      <c r="E96" s="933"/>
      <c r="F96" s="933"/>
      <c r="G96" s="933"/>
    </row>
    <row r="97" spans="3:4">
      <c r="C97" s="109"/>
      <c r="D97" s="109"/>
    </row>
    <row r="98" spans="3:4">
      <c r="C98" s="117"/>
    </row>
    <row r="99" spans="3:4">
      <c r="C99" s="109"/>
      <c r="D99" s="109"/>
    </row>
    <row r="100" spans="3:4">
      <c r="C100" s="109"/>
    </row>
  </sheetData>
  <mergeCells count="66">
    <mergeCell ref="B9:E9"/>
    <mergeCell ref="A1:B1"/>
    <mergeCell ref="C3:E3"/>
    <mergeCell ref="C5:E5"/>
    <mergeCell ref="B6:E6"/>
    <mergeCell ref="C8:E8"/>
    <mergeCell ref="B25:E25"/>
    <mergeCell ref="C11:E11"/>
    <mergeCell ref="B12:E12"/>
    <mergeCell ref="C14:E14"/>
    <mergeCell ref="B15:E15"/>
    <mergeCell ref="B17:E17"/>
    <mergeCell ref="C18:E18"/>
    <mergeCell ref="C19:E19"/>
    <mergeCell ref="C20:E20"/>
    <mergeCell ref="C21:E21"/>
    <mergeCell ref="C22:E22"/>
    <mergeCell ref="B24:E24"/>
    <mergeCell ref="C41:E41"/>
    <mergeCell ref="D27:D30"/>
    <mergeCell ref="E27:E30"/>
    <mergeCell ref="B31:E31"/>
    <mergeCell ref="B33:E33"/>
    <mergeCell ref="C34:E34"/>
    <mergeCell ref="C35:E35"/>
    <mergeCell ref="C36:E36"/>
    <mergeCell ref="B38:E38"/>
    <mergeCell ref="C39:E39"/>
    <mergeCell ref="C40:E40"/>
    <mergeCell ref="C61:E61"/>
    <mergeCell ref="B42:E42"/>
    <mergeCell ref="B44:E44"/>
    <mergeCell ref="B47:E47"/>
    <mergeCell ref="B49:E49"/>
    <mergeCell ref="B50:B51"/>
    <mergeCell ref="C50:E51"/>
    <mergeCell ref="C52:E52"/>
    <mergeCell ref="C53:E53"/>
    <mergeCell ref="B54:E54"/>
    <mergeCell ref="B55:E55"/>
    <mergeCell ref="C57:E57"/>
    <mergeCell ref="B71:N71"/>
    <mergeCell ref="B63:B64"/>
    <mergeCell ref="C63:C64"/>
    <mergeCell ref="D63:D64"/>
    <mergeCell ref="E63:E64"/>
    <mergeCell ref="F63:H63"/>
    <mergeCell ref="I63:K63"/>
    <mergeCell ref="L63:N63"/>
    <mergeCell ref="C67:N67"/>
    <mergeCell ref="B68:N68"/>
    <mergeCell ref="B69:N69"/>
    <mergeCell ref="B70:N70"/>
    <mergeCell ref="B90:G90"/>
    <mergeCell ref="C91:G91"/>
    <mergeCell ref="B95:G95"/>
    <mergeCell ref="B96:G96"/>
    <mergeCell ref="B72:N72"/>
    <mergeCell ref="B73:N73"/>
    <mergeCell ref="B75:G75"/>
    <mergeCell ref="B78:B80"/>
    <mergeCell ref="F78:F89"/>
    <mergeCell ref="G78:G89"/>
    <mergeCell ref="B81:B83"/>
    <mergeCell ref="B84:B86"/>
    <mergeCell ref="B87:B89"/>
  </mergeCells>
  <pageMargins left="0.7" right="0.7" top="0.75" bottom="0.75" header="0.3" footer="0.3"/>
  <pageSetup paperSize="8" orientation="landscape" horizontalDpi="300" verticalDpi="300" r:id="rId1"/>
  <rowBreaks count="2" manualBreakCount="2">
    <brk id="36" max="16383" man="1"/>
    <brk id="58" max="1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topLeftCell="A84" workbookViewId="0">
      <selection activeCell="C19" sqref="C19:E19"/>
    </sheetView>
  </sheetViews>
  <sheetFormatPr defaultRowHeight="13.2"/>
  <cols>
    <col min="1" max="1" width="6.44140625" style="38" bestFit="1" customWidth="1"/>
    <col min="2" max="2" width="46" style="38" bestFit="1" customWidth="1"/>
    <col min="3" max="3" width="22.6640625" style="38" customWidth="1"/>
    <col min="4" max="4" width="18.109375" style="38" customWidth="1"/>
    <col min="5" max="5" width="16.44140625" style="38" customWidth="1"/>
    <col min="6" max="6" width="14" style="38" customWidth="1"/>
    <col min="7" max="7" width="14.44140625" style="38" customWidth="1"/>
    <col min="8" max="8" width="10" style="38" bestFit="1" customWidth="1"/>
    <col min="9" max="9" width="11.44140625" style="38" bestFit="1" customWidth="1"/>
    <col min="10" max="10" width="12.5546875" style="38" customWidth="1"/>
    <col min="11" max="11" width="12.109375" style="38" customWidth="1"/>
    <col min="12" max="12" width="7.109375" style="38" bestFit="1" customWidth="1"/>
    <col min="13" max="13" width="10.33203125" style="38" customWidth="1"/>
    <col min="14" max="14" width="9.88671875" style="38" customWidth="1"/>
    <col min="15" max="16384" width="8.88671875" style="38"/>
  </cols>
  <sheetData>
    <row r="1" spans="1:14">
      <c r="A1" s="804" t="s">
        <v>0</v>
      </c>
      <c r="B1" s="804"/>
      <c r="C1" s="5"/>
      <c r="D1" s="360"/>
      <c r="E1" s="5"/>
      <c r="F1" s="5"/>
      <c r="G1" s="5"/>
      <c r="H1" s="5"/>
      <c r="I1" s="5"/>
      <c r="J1" s="5"/>
      <c r="K1" s="5"/>
      <c r="L1" s="5"/>
      <c r="M1" s="5"/>
      <c r="N1" s="5"/>
    </row>
    <row r="2" spans="1:14">
      <c r="A2" s="5"/>
      <c r="B2" s="5"/>
      <c r="C2" s="5"/>
      <c r="D2" s="361"/>
      <c r="E2" s="5"/>
      <c r="F2" s="5"/>
      <c r="G2" s="5"/>
      <c r="H2" s="5"/>
      <c r="I2" s="5"/>
      <c r="J2" s="5"/>
      <c r="K2" s="5"/>
      <c r="L2" s="5"/>
      <c r="M2" s="5"/>
      <c r="N2" s="5"/>
    </row>
    <row r="3" spans="1:14" ht="16.5" customHeight="1">
      <c r="A3" s="604" t="s">
        <v>1</v>
      </c>
      <c r="B3" s="2" t="s">
        <v>2</v>
      </c>
      <c r="C3" s="933" t="s">
        <v>838</v>
      </c>
      <c r="D3" s="933"/>
      <c r="E3" s="933"/>
      <c r="F3" s="5"/>
      <c r="H3" s="5"/>
      <c r="I3" s="5"/>
      <c r="J3" s="5"/>
      <c r="K3" s="5"/>
      <c r="L3" s="5"/>
      <c r="M3" s="5"/>
      <c r="N3" s="5"/>
    </row>
    <row r="4" spans="1:14">
      <c r="A4" s="5"/>
      <c r="B4" s="5"/>
      <c r="C4" s="5"/>
      <c r="D4" s="362"/>
      <c r="E4" s="5"/>
      <c r="F4" s="5"/>
      <c r="G4" s="5"/>
      <c r="H4" s="5"/>
      <c r="I4" s="5"/>
      <c r="J4" s="5"/>
      <c r="K4" s="5"/>
      <c r="L4" s="5"/>
      <c r="M4" s="5"/>
      <c r="N4" s="5"/>
    </row>
    <row r="5" spans="1:14">
      <c r="A5" s="19">
        <v>1</v>
      </c>
      <c r="B5" s="2" t="s">
        <v>3</v>
      </c>
      <c r="C5" s="805" t="s">
        <v>690</v>
      </c>
      <c r="D5" s="805"/>
      <c r="E5" s="805"/>
      <c r="F5" s="5"/>
      <c r="G5" s="5"/>
      <c r="H5" s="5"/>
      <c r="I5" s="5"/>
      <c r="J5" s="5"/>
      <c r="K5" s="5"/>
      <c r="L5" s="5"/>
      <c r="M5" s="5"/>
      <c r="N5" s="5"/>
    </row>
    <row r="6" spans="1:14">
      <c r="A6" s="596"/>
      <c r="B6" s="810" t="s">
        <v>5</v>
      </c>
      <c r="C6" s="810"/>
      <c r="D6" s="810"/>
      <c r="E6" s="810"/>
      <c r="F6" s="5"/>
      <c r="G6" s="5"/>
      <c r="H6" s="5"/>
      <c r="I6" s="5"/>
      <c r="J6" s="5"/>
      <c r="K6" s="5"/>
      <c r="L6" s="5"/>
      <c r="M6" s="5"/>
      <c r="N6" s="5"/>
    </row>
    <row r="7" spans="1:14">
      <c r="A7" s="596"/>
      <c r="B7" s="6"/>
      <c r="C7" s="5"/>
      <c r="D7" s="362"/>
      <c r="E7" s="5"/>
      <c r="F7" s="5"/>
      <c r="G7" s="5"/>
      <c r="H7" s="5"/>
      <c r="I7" s="5"/>
      <c r="J7" s="5"/>
      <c r="K7" s="5"/>
      <c r="L7" s="5"/>
      <c r="M7" s="5"/>
      <c r="N7" s="5"/>
    </row>
    <row r="8" spans="1:14">
      <c r="A8" s="596">
        <v>2</v>
      </c>
      <c r="B8" s="2" t="s">
        <v>6</v>
      </c>
      <c r="C8" s="807" t="s">
        <v>1083</v>
      </c>
      <c r="D8" s="807"/>
      <c r="E8" s="807"/>
      <c r="F8" s="5"/>
      <c r="G8" s="5"/>
      <c r="H8" s="5"/>
      <c r="I8" s="5"/>
      <c r="J8" s="5"/>
      <c r="K8" s="5"/>
      <c r="L8" s="5"/>
      <c r="M8" s="5"/>
      <c r="N8" s="5"/>
    </row>
    <row r="9" spans="1:14">
      <c r="A9" s="596"/>
      <c r="B9" s="810" t="s">
        <v>5</v>
      </c>
      <c r="C9" s="810"/>
      <c r="D9" s="810"/>
      <c r="E9" s="810"/>
      <c r="F9" s="5"/>
      <c r="G9" s="5"/>
      <c r="H9" s="5"/>
      <c r="I9" s="5"/>
      <c r="J9" s="5"/>
      <c r="K9" s="5"/>
      <c r="L9" s="5"/>
      <c r="M9" s="5"/>
      <c r="N9" s="5"/>
    </row>
    <row r="10" spans="1:14">
      <c r="A10" s="596"/>
      <c r="B10" s="6"/>
      <c r="C10" s="5"/>
      <c r="D10" s="362"/>
      <c r="E10" s="5"/>
      <c r="F10" s="5"/>
      <c r="G10" s="5"/>
      <c r="H10" s="5"/>
      <c r="I10" s="5"/>
      <c r="J10" s="5"/>
      <c r="K10" s="5"/>
      <c r="L10" s="5"/>
      <c r="M10" s="5"/>
      <c r="N10" s="5"/>
    </row>
    <row r="11" spans="1:14" ht="27" customHeight="1">
      <c r="A11" s="596">
        <v>3</v>
      </c>
      <c r="B11" s="2" t="s">
        <v>7</v>
      </c>
      <c r="C11" s="805" t="s">
        <v>332</v>
      </c>
      <c r="D11" s="805"/>
      <c r="E11" s="805"/>
      <c r="F11" s="5"/>
      <c r="G11" s="5"/>
      <c r="H11" s="5"/>
      <c r="I11" s="5"/>
      <c r="J11" s="5"/>
      <c r="K11" s="5"/>
      <c r="L11" s="5"/>
      <c r="M11" s="5"/>
      <c r="N11" s="5"/>
    </row>
    <row r="12" spans="1:14">
      <c r="A12" s="596"/>
      <c r="B12" s="810" t="s">
        <v>5</v>
      </c>
      <c r="C12" s="810"/>
      <c r="D12" s="810"/>
      <c r="E12" s="810"/>
      <c r="F12" s="5"/>
      <c r="G12" s="5"/>
      <c r="H12" s="5"/>
      <c r="I12" s="5"/>
      <c r="J12" s="5"/>
      <c r="K12" s="5"/>
      <c r="L12" s="5"/>
      <c r="M12" s="5"/>
      <c r="N12" s="5"/>
    </row>
    <row r="13" spans="1:14">
      <c r="A13" s="596"/>
      <c r="B13" s="6"/>
      <c r="C13" s="5"/>
      <c r="D13" s="362"/>
      <c r="E13" s="5"/>
      <c r="F13" s="5"/>
      <c r="G13" s="5"/>
      <c r="H13" s="5"/>
      <c r="I13" s="5"/>
      <c r="J13" s="5"/>
      <c r="K13" s="5"/>
      <c r="L13" s="5"/>
      <c r="M13" s="5"/>
      <c r="N13" s="5"/>
    </row>
    <row r="14" spans="1:14">
      <c r="A14" s="596">
        <v>4</v>
      </c>
      <c r="B14" s="2" t="s">
        <v>9</v>
      </c>
      <c r="C14" s="807" t="s">
        <v>839</v>
      </c>
      <c r="D14" s="807"/>
      <c r="E14" s="807"/>
      <c r="F14" s="175"/>
      <c r="G14" s="5"/>
      <c r="H14" s="5"/>
      <c r="I14" s="5"/>
      <c r="J14" s="5"/>
      <c r="K14" s="5"/>
      <c r="L14" s="5"/>
      <c r="M14" s="5"/>
      <c r="N14" s="5"/>
    </row>
    <row r="15" spans="1:14">
      <c r="A15" s="596"/>
      <c r="B15" s="810" t="s">
        <v>10</v>
      </c>
      <c r="C15" s="810"/>
      <c r="D15" s="810"/>
      <c r="E15" s="810"/>
      <c r="F15" s="175"/>
      <c r="G15" s="5"/>
      <c r="H15" s="5"/>
      <c r="I15" s="5"/>
      <c r="J15" s="5"/>
      <c r="K15" s="5"/>
      <c r="L15" s="5"/>
      <c r="M15" s="5"/>
      <c r="N15" s="5"/>
    </row>
    <row r="16" spans="1:14">
      <c r="A16" s="596"/>
      <c r="B16" s="5"/>
      <c r="C16" s="5"/>
      <c r="D16" s="362"/>
      <c r="E16" s="5"/>
      <c r="F16" s="5"/>
      <c r="G16" s="5"/>
      <c r="H16" s="5"/>
      <c r="I16" s="5"/>
      <c r="J16" s="5"/>
      <c r="K16" s="5"/>
      <c r="L16" s="5"/>
      <c r="M16" s="5"/>
      <c r="N16" s="5"/>
    </row>
    <row r="17" spans="1:14">
      <c r="A17" s="596">
        <v>5</v>
      </c>
      <c r="B17" s="767" t="s">
        <v>308</v>
      </c>
      <c r="C17" s="800"/>
      <c r="D17" s="800"/>
      <c r="E17" s="800"/>
      <c r="F17" s="6"/>
      <c r="G17" s="6"/>
      <c r="H17" s="6"/>
      <c r="I17" s="6"/>
      <c r="J17" s="8"/>
      <c r="K17" s="8"/>
      <c r="L17" s="8"/>
      <c r="M17" s="8"/>
      <c r="N17" s="8"/>
    </row>
    <row r="18" spans="1:14">
      <c r="A18" s="596"/>
      <c r="B18" s="2" t="s">
        <v>12</v>
      </c>
      <c r="C18" s="1101">
        <v>0.12529999999999999</v>
      </c>
      <c r="D18" s="807"/>
      <c r="E18" s="807"/>
      <c r="F18" s="175"/>
      <c r="G18" s="8"/>
      <c r="H18" s="8"/>
      <c r="I18" s="8"/>
      <c r="J18" s="8"/>
      <c r="K18" s="8"/>
      <c r="L18" s="8"/>
      <c r="M18" s="8"/>
      <c r="N18" s="8"/>
    </row>
    <row r="19" spans="1:14" ht="26.4">
      <c r="A19" s="596"/>
      <c r="B19" s="591" t="s">
        <v>612</v>
      </c>
      <c r="C19" s="833">
        <v>8.6999999999999994E-2</v>
      </c>
      <c r="D19" s="834"/>
      <c r="E19" s="834"/>
      <c r="F19" s="603"/>
      <c r="G19" s="8"/>
      <c r="H19" s="5"/>
      <c r="I19" s="8"/>
      <c r="J19" s="8"/>
      <c r="K19" s="8"/>
      <c r="L19" s="8"/>
      <c r="M19" s="8"/>
      <c r="N19" s="8"/>
    </row>
    <row r="20" spans="1:14" ht="13.2" customHeight="1">
      <c r="A20" s="596"/>
      <c r="B20" s="591" t="s">
        <v>116</v>
      </c>
      <c r="C20" s="833">
        <v>8.6999999999999994E-2</v>
      </c>
      <c r="D20" s="834"/>
      <c r="E20" s="834"/>
      <c r="F20" s="603"/>
      <c r="G20" s="8"/>
      <c r="H20" s="8"/>
      <c r="I20" s="8"/>
      <c r="J20" s="8"/>
      <c r="K20" s="8"/>
      <c r="L20" s="8"/>
      <c r="M20" s="8"/>
      <c r="N20" s="8"/>
    </row>
    <row r="21" spans="1:14">
      <c r="A21" s="596"/>
      <c r="B21" s="602" t="s">
        <v>15</v>
      </c>
      <c r="C21" s="834" t="s">
        <v>107</v>
      </c>
      <c r="D21" s="834"/>
      <c r="E21" s="834"/>
      <c r="F21" s="603"/>
      <c r="G21" s="8"/>
      <c r="H21" s="8"/>
      <c r="I21" s="8"/>
      <c r="J21" s="8"/>
      <c r="K21" s="8"/>
      <c r="L21" s="8"/>
      <c r="M21" s="8"/>
      <c r="N21" s="8"/>
    </row>
    <row r="22" spans="1:14">
      <c r="A22" s="596"/>
      <c r="B22" s="590" t="s">
        <v>16</v>
      </c>
      <c r="C22" s="762" t="s">
        <v>89</v>
      </c>
      <c r="D22" s="762"/>
      <c r="E22" s="762"/>
      <c r="F22" s="603"/>
      <c r="G22" s="8"/>
      <c r="H22" s="8"/>
      <c r="I22" s="8"/>
      <c r="J22" s="8"/>
      <c r="K22" s="8"/>
      <c r="L22" s="8"/>
      <c r="M22" s="8"/>
      <c r="N22" s="8"/>
    </row>
    <row r="23" spans="1:14">
      <c r="A23" s="596"/>
      <c r="B23" s="603"/>
      <c r="C23" s="603"/>
      <c r="D23" s="366"/>
      <c r="E23" s="603"/>
      <c r="F23" s="603"/>
      <c r="G23" s="8"/>
      <c r="H23" s="8"/>
      <c r="I23" s="8"/>
      <c r="J23" s="8"/>
      <c r="K23" s="8"/>
      <c r="L23" s="8"/>
      <c r="M23" s="8"/>
      <c r="N23" s="8"/>
    </row>
    <row r="24" spans="1:14">
      <c r="A24" s="596">
        <v>6</v>
      </c>
      <c r="B24" s="767" t="s">
        <v>312</v>
      </c>
      <c r="C24" s="767"/>
      <c r="D24" s="767"/>
      <c r="E24" s="767"/>
      <c r="F24" s="6"/>
      <c r="G24" s="6"/>
      <c r="H24" s="8"/>
      <c r="I24" s="6"/>
      <c r="J24" s="6"/>
      <c r="K24" s="5"/>
      <c r="L24" s="5"/>
      <c r="M24" s="5"/>
      <c r="N24" s="5"/>
    </row>
    <row r="25" spans="1:14">
      <c r="A25" s="596"/>
      <c r="B25" s="812" t="s">
        <v>19</v>
      </c>
      <c r="C25" s="813"/>
      <c r="D25" s="813"/>
      <c r="E25" s="842"/>
      <c r="F25" s="603"/>
      <c r="G25" s="5"/>
      <c r="H25" s="5"/>
      <c r="I25" s="5"/>
      <c r="J25" s="5"/>
      <c r="K25" s="5"/>
      <c r="L25" s="5"/>
      <c r="M25" s="5"/>
      <c r="N25" s="5"/>
    </row>
    <row r="26" spans="1:14">
      <c r="A26" s="596"/>
      <c r="B26" s="590" t="s">
        <v>20</v>
      </c>
      <c r="C26" s="589" t="s">
        <v>97</v>
      </c>
      <c r="D26" s="364" t="s">
        <v>98</v>
      </c>
      <c r="E26" s="589" t="s">
        <v>22</v>
      </c>
      <c r="F26" s="603"/>
      <c r="G26" s="5"/>
      <c r="H26" s="5"/>
      <c r="I26" s="5"/>
      <c r="J26" s="5"/>
      <c r="K26" s="5"/>
      <c r="L26" s="5"/>
      <c r="M26" s="5"/>
      <c r="N26" s="5"/>
    </row>
    <row r="27" spans="1:14" ht="15" customHeight="1">
      <c r="A27" s="596"/>
      <c r="B27" s="592" t="s">
        <v>441</v>
      </c>
      <c r="C27" s="365">
        <v>952.71</v>
      </c>
      <c r="D27" s="1084" t="s">
        <v>99</v>
      </c>
      <c r="E27" s="967" t="s">
        <v>91</v>
      </c>
      <c r="F27" s="603"/>
      <c r="G27" s="5"/>
      <c r="H27" s="5"/>
      <c r="I27" s="5"/>
      <c r="J27" s="5"/>
      <c r="K27" s="5"/>
      <c r="L27" s="5"/>
      <c r="M27" s="5"/>
      <c r="N27" s="5"/>
    </row>
    <row r="28" spans="1:14">
      <c r="A28" s="596"/>
      <c r="B28" s="592" t="s">
        <v>24</v>
      </c>
      <c r="C28" s="365">
        <v>1046.76</v>
      </c>
      <c r="D28" s="1085"/>
      <c r="E28" s="968"/>
      <c r="F28" s="603"/>
      <c r="G28" s="5"/>
      <c r="H28" s="5"/>
      <c r="I28" s="5"/>
      <c r="J28" s="5"/>
      <c r="K28" s="5"/>
      <c r="L28" s="5"/>
      <c r="M28" s="5"/>
      <c r="N28" s="5"/>
    </row>
    <row r="29" spans="1:14">
      <c r="A29" s="596"/>
      <c r="B29" s="592" t="s">
        <v>25</v>
      </c>
      <c r="C29" s="365">
        <v>1372.4</v>
      </c>
      <c r="D29" s="1085"/>
      <c r="E29" s="968"/>
      <c r="F29" s="603"/>
      <c r="G29" s="5"/>
      <c r="H29" s="5"/>
      <c r="I29" s="5"/>
      <c r="J29" s="5"/>
      <c r="K29" s="5"/>
      <c r="L29" s="5"/>
      <c r="M29" s="5"/>
      <c r="N29" s="5"/>
    </row>
    <row r="30" spans="1:14">
      <c r="A30" s="596"/>
      <c r="B30" s="592" t="s">
        <v>26</v>
      </c>
      <c r="C30" s="365">
        <v>5172.1000000000004</v>
      </c>
      <c r="D30" s="1086"/>
      <c r="E30" s="969"/>
      <c r="F30" s="603"/>
      <c r="G30" s="5"/>
      <c r="H30" s="5"/>
      <c r="I30" s="5"/>
      <c r="J30" s="5"/>
      <c r="K30" s="5"/>
      <c r="L30" s="5"/>
      <c r="M30" s="5"/>
      <c r="N30" s="5"/>
    </row>
    <row r="31" spans="1:14">
      <c r="A31" s="596"/>
      <c r="B31" s="768" t="s">
        <v>693</v>
      </c>
      <c r="C31" s="769"/>
      <c r="D31" s="769"/>
      <c r="E31" s="770"/>
      <c r="F31" s="603"/>
      <c r="G31" s="5"/>
      <c r="H31" s="5"/>
      <c r="I31" s="5"/>
      <c r="J31" s="5"/>
      <c r="K31" s="5"/>
      <c r="L31" s="5"/>
      <c r="M31" s="5"/>
      <c r="N31" s="5"/>
    </row>
    <row r="32" spans="1:14">
      <c r="A32" s="596"/>
      <c r="B32" s="8"/>
      <c r="C32" s="603"/>
      <c r="D32" s="366"/>
      <c r="E32" s="603"/>
      <c r="F32" s="603"/>
      <c r="G32" s="5"/>
      <c r="H32" s="5"/>
      <c r="I32" s="5"/>
      <c r="J32" s="5"/>
      <c r="K32" s="5"/>
      <c r="L32" s="5"/>
      <c r="M32" s="5"/>
      <c r="N32" s="5"/>
    </row>
    <row r="33" spans="1:14">
      <c r="A33" s="596">
        <v>7</v>
      </c>
      <c r="B33" s="767" t="s">
        <v>27</v>
      </c>
      <c r="C33" s="767"/>
      <c r="D33" s="767"/>
      <c r="E33" s="767"/>
      <c r="F33" s="6"/>
      <c r="G33" s="6"/>
      <c r="H33" s="6"/>
      <c r="I33" s="6"/>
      <c r="J33" s="6"/>
      <c r="K33" s="5"/>
      <c r="L33" s="5"/>
      <c r="M33" s="5"/>
      <c r="N33" s="5"/>
    </row>
    <row r="34" spans="1:14">
      <c r="A34" s="596"/>
      <c r="B34" s="590" t="s">
        <v>28</v>
      </c>
      <c r="C34" s="762" t="s">
        <v>87</v>
      </c>
      <c r="D34" s="762"/>
      <c r="E34" s="762"/>
      <c r="F34" s="8"/>
      <c r="G34" s="5"/>
      <c r="H34" s="5"/>
      <c r="I34" s="5"/>
      <c r="J34" s="5"/>
      <c r="K34" s="5"/>
      <c r="L34" s="5"/>
      <c r="M34" s="5"/>
      <c r="N34" s="5"/>
    </row>
    <row r="35" spans="1:14">
      <c r="A35" s="596"/>
      <c r="B35" s="590" t="s">
        <v>30</v>
      </c>
      <c r="C35" s="762" t="s">
        <v>107</v>
      </c>
      <c r="D35" s="762"/>
      <c r="E35" s="762"/>
      <c r="F35" s="8"/>
      <c r="G35" s="5"/>
      <c r="H35" s="5"/>
      <c r="I35" s="5"/>
      <c r="J35" s="5"/>
      <c r="K35" s="5"/>
      <c r="L35" s="5"/>
      <c r="M35" s="5"/>
      <c r="N35" s="5"/>
    </row>
    <row r="36" spans="1:14">
      <c r="A36" s="596"/>
      <c r="B36" s="590" t="s">
        <v>31</v>
      </c>
      <c r="C36" s="762" t="s">
        <v>89</v>
      </c>
      <c r="D36" s="762"/>
      <c r="E36" s="762"/>
      <c r="F36" s="8"/>
      <c r="G36" s="5"/>
      <c r="H36" s="5"/>
      <c r="I36" s="5"/>
      <c r="J36" s="5"/>
      <c r="K36" s="5"/>
      <c r="L36" s="5"/>
      <c r="M36" s="5"/>
      <c r="N36" s="5"/>
    </row>
    <row r="37" spans="1:14">
      <c r="A37" s="596"/>
      <c r="B37" s="5"/>
      <c r="C37" s="8"/>
      <c r="D37" s="363"/>
      <c r="E37" s="8"/>
      <c r="F37" s="8"/>
      <c r="G37" s="5"/>
      <c r="H37" s="5"/>
      <c r="I37" s="5"/>
      <c r="J37" s="5"/>
      <c r="K37" s="5"/>
      <c r="L37" s="5"/>
      <c r="M37" s="5"/>
      <c r="N37" s="5"/>
    </row>
    <row r="38" spans="1:14">
      <c r="A38" s="596">
        <v>8</v>
      </c>
      <c r="B38" s="767" t="s">
        <v>310</v>
      </c>
      <c r="C38" s="767"/>
      <c r="D38" s="767"/>
      <c r="E38" s="767"/>
      <c r="F38" s="6"/>
      <c r="G38" s="6"/>
      <c r="H38" s="6"/>
      <c r="I38" s="6"/>
      <c r="J38" s="6"/>
      <c r="K38" s="5"/>
      <c r="L38" s="5"/>
      <c r="M38" s="5"/>
      <c r="N38" s="5"/>
    </row>
    <row r="39" spans="1:14" ht="15" customHeight="1">
      <c r="A39" s="596"/>
      <c r="B39" s="590" t="s">
        <v>33</v>
      </c>
      <c r="C39" s="762" t="s">
        <v>123</v>
      </c>
      <c r="D39" s="762"/>
      <c r="E39" s="762"/>
      <c r="F39" s="8"/>
      <c r="G39" s="5"/>
      <c r="H39" s="5"/>
      <c r="I39" s="5"/>
      <c r="J39" s="5"/>
      <c r="K39" s="5"/>
      <c r="L39" s="5"/>
      <c r="M39" s="5"/>
      <c r="N39" s="5"/>
    </row>
    <row r="40" spans="1:14" ht="14.4" customHeight="1">
      <c r="A40" s="596"/>
      <c r="B40" s="590" t="s">
        <v>30</v>
      </c>
      <c r="C40" s="762" t="s">
        <v>107</v>
      </c>
      <c r="D40" s="762"/>
      <c r="E40" s="762"/>
      <c r="F40" s="8"/>
      <c r="G40" s="5"/>
      <c r="H40" s="5"/>
      <c r="I40" s="5"/>
      <c r="J40" s="5"/>
      <c r="K40" s="5"/>
      <c r="L40" s="5"/>
      <c r="M40" s="5"/>
      <c r="N40" s="5"/>
    </row>
    <row r="41" spans="1:14" ht="14.4" customHeight="1">
      <c r="A41" s="596"/>
      <c r="B41" s="590" t="s">
        <v>31</v>
      </c>
      <c r="C41" s="762" t="s">
        <v>89</v>
      </c>
      <c r="D41" s="762"/>
      <c r="E41" s="762"/>
      <c r="F41" s="8"/>
      <c r="G41" s="5"/>
      <c r="H41" s="5"/>
      <c r="I41" s="5"/>
      <c r="J41" s="5"/>
      <c r="K41" s="5"/>
      <c r="L41" s="5"/>
      <c r="M41" s="5"/>
      <c r="N41" s="5"/>
    </row>
    <row r="42" spans="1:14">
      <c r="A42" s="596"/>
      <c r="B42" s="768" t="s">
        <v>131</v>
      </c>
      <c r="C42" s="769"/>
      <c r="D42" s="769"/>
      <c r="E42" s="770"/>
      <c r="F42" s="8"/>
      <c r="G42" s="5"/>
      <c r="H42" s="5"/>
      <c r="I42" s="5"/>
      <c r="J42" s="5"/>
      <c r="K42" s="5"/>
      <c r="L42" s="5"/>
      <c r="M42" s="5"/>
      <c r="N42" s="5"/>
    </row>
    <row r="43" spans="1:14">
      <c r="A43" s="604"/>
      <c r="B43" s="5"/>
      <c r="C43" s="5"/>
      <c r="D43" s="367"/>
      <c r="E43" s="8"/>
      <c r="F43" s="5"/>
      <c r="G43" s="5"/>
      <c r="H43" s="5"/>
      <c r="I43" s="5"/>
      <c r="J43" s="5"/>
      <c r="K43" s="5"/>
      <c r="L43" s="5"/>
      <c r="M43" s="5"/>
      <c r="N43" s="5"/>
    </row>
    <row r="44" spans="1:14">
      <c r="A44" s="11">
        <v>9</v>
      </c>
      <c r="B44" s="766" t="s">
        <v>311</v>
      </c>
      <c r="C44" s="767"/>
      <c r="D44" s="767"/>
      <c r="E44" s="767"/>
      <c r="F44" s="12"/>
      <c r="G44" s="6"/>
      <c r="H44" s="6"/>
      <c r="I44" s="6"/>
      <c r="J44" s="5"/>
      <c r="K44" s="5"/>
      <c r="L44" s="5"/>
      <c r="M44" s="5"/>
      <c r="N44" s="5"/>
    </row>
    <row r="45" spans="1:14" ht="52.8">
      <c r="A45" s="11"/>
      <c r="B45" s="588" t="s">
        <v>36</v>
      </c>
      <c r="C45" s="600" t="s">
        <v>37</v>
      </c>
      <c r="D45" s="368" t="s">
        <v>38</v>
      </c>
      <c r="E45" s="600" t="s">
        <v>92</v>
      </c>
      <c r="F45" s="5"/>
      <c r="G45" s="5"/>
      <c r="H45" s="5"/>
      <c r="I45" s="5"/>
      <c r="J45" s="5"/>
      <c r="K45" s="5"/>
      <c r="L45" s="5"/>
      <c r="M45" s="5"/>
      <c r="N45" s="5"/>
    </row>
    <row r="46" spans="1:14" ht="237.6">
      <c r="A46" s="13"/>
      <c r="B46" s="227" t="s">
        <v>840</v>
      </c>
      <c r="C46" s="227" t="s">
        <v>841</v>
      </c>
      <c r="D46" s="228" t="s">
        <v>1084</v>
      </c>
      <c r="E46" s="599" t="s">
        <v>842</v>
      </c>
      <c r="F46" s="5"/>
      <c r="G46" s="5"/>
      <c r="H46" s="5"/>
      <c r="I46" s="5" t="s">
        <v>119</v>
      </c>
      <c r="J46" s="5"/>
      <c r="K46" s="5"/>
      <c r="L46" s="5"/>
      <c r="M46" s="5"/>
      <c r="N46" s="5"/>
    </row>
    <row r="47" spans="1:14" ht="13.2" customHeight="1">
      <c r="A47" s="14"/>
      <c r="B47" s="768" t="s">
        <v>104</v>
      </c>
      <c r="C47" s="769"/>
      <c r="D47" s="769"/>
      <c r="E47" s="770"/>
      <c r="F47" s="603"/>
      <c r="G47" s="603"/>
      <c r="H47" s="603"/>
      <c r="I47" s="5"/>
      <c r="J47" s="5"/>
      <c r="K47" s="5"/>
      <c r="L47" s="5"/>
      <c r="M47" s="5"/>
      <c r="N47" s="5"/>
    </row>
    <row r="48" spans="1:14">
      <c r="A48" s="15"/>
      <c r="B48" s="37"/>
      <c r="C48" s="586"/>
      <c r="D48" s="367"/>
      <c r="E48" s="586"/>
      <c r="F48" s="603"/>
      <c r="G48" s="603"/>
      <c r="H48" s="603"/>
      <c r="I48" s="603"/>
      <c r="J48" s="5"/>
      <c r="K48" s="5"/>
      <c r="L48" s="5"/>
      <c r="M48" s="5"/>
      <c r="N48" s="5"/>
    </row>
    <row r="49" spans="1:14">
      <c r="A49" s="11">
        <v>10</v>
      </c>
      <c r="B49" s="766" t="s">
        <v>311</v>
      </c>
      <c r="C49" s="767"/>
      <c r="D49" s="767"/>
      <c r="E49" s="767"/>
      <c r="F49" s="603"/>
      <c r="G49" s="603"/>
      <c r="H49" s="603"/>
      <c r="I49" s="5"/>
      <c r="J49" s="5"/>
      <c r="K49" s="5"/>
      <c r="L49" s="5"/>
      <c r="M49" s="5"/>
      <c r="N49" s="5"/>
    </row>
    <row r="50" spans="1:14" ht="21.75" customHeight="1">
      <c r="A50" s="13"/>
      <c r="B50" s="867" t="s">
        <v>41</v>
      </c>
      <c r="C50" s="1109" t="s">
        <v>843</v>
      </c>
      <c r="D50" s="1110"/>
      <c r="E50" s="1111"/>
      <c r="F50" s="5"/>
      <c r="G50" s="5"/>
      <c r="H50" s="5"/>
      <c r="I50" s="5"/>
      <c r="J50" s="5"/>
      <c r="K50" s="1"/>
      <c r="L50" s="5"/>
      <c r="M50" s="5"/>
      <c r="N50" s="5"/>
    </row>
    <row r="51" spans="1:14" ht="49.8" customHeight="1">
      <c r="A51" s="13"/>
      <c r="B51" s="868"/>
      <c r="C51" s="1112"/>
      <c r="D51" s="1113"/>
      <c r="E51" s="1114"/>
      <c r="F51" s="5"/>
      <c r="G51" s="5"/>
      <c r="H51" s="5"/>
      <c r="I51" s="5" t="s">
        <v>119</v>
      </c>
      <c r="J51" s="5" t="s">
        <v>119</v>
      </c>
      <c r="K51" s="1"/>
      <c r="L51" s="5"/>
      <c r="M51" s="5"/>
      <c r="N51" s="5"/>
    </row>
    <row r="52" spans="1:14" s="87" customFormat="1" ht="69" customHeight="1">
      <c r="A52" s="11"/>
      <c r="B52" s="16" t="s">
        <v>42</v>
      </c>
      <c r="C52" s="1106" t="s">
        <v>1084</v>
      </c>
      <c r="D52" s="1107"/>
      <c r="E52" s="1108"/>
      <c r="F52" s="5"/>
      <c r="G52" s="5"/>
      <c r="H52" s="5" t="s">
        <v>119</v>
      </c>
      <c r="I52" s="5"/>
      <c r="J52" s="5" t="s">
        <v>119</v>
      </c>
      <c r="K52" s="5"/>
      <c r="L52" s="5"/>
      <c r="M52" s="5"/>
      <c r="N52" s="5"/>
    </row>
    <row r="53" spans="1:14">
      <c r="A53" s="13"/>
      <c r="B53" s="16" t="s">
        <v>43</v>
      </c>
      <c r="C53" s="875" t="s">
        <v>295</v>
      </c>
      <c r="D53" s="876"/>
      <c r="E53" s="877"/>
      <c r="F53" s="5"/>
      <c r="G53" s="5"/>
      <c r="H53" s="5"/>
      <c r="I53" s="5"/>
      <c r="J53" s="5"/>
      <c r="K53" s="17"/>
      <c r="L53" s="5"/>
      <c r="M53" s="5"/>
      <c r="N53" s="5"/>
    </row>
    <row r="54" spans="1:14" ht="14.4" customHeight="1">
      <c r="A54" s="13"/>
      <c r="B54" s="768" t="s">
        <v>104</v>
      </c>
      <c r="C54" s="769"/>
      <c r="D54" s="769"/>
      <c r="E54" s="770"/>
      <c r="F54" s="5"/>
      <c r="G54" s="5"/>
      <c r="H54" s="5"/>
      <c r="I54" s="5"/>
      <c r="J54" s="5"/>
      <c r="K54" s="17"/>
      <c r="L54" s="5"/>
      <c r="M54" s="5"/>
      <c r="N54" s="5"/>
    </row>
    <row r="55" spans="1:14">
      <c r="A55" s="18" t="s">
        <v>45</v>
      </c>
      <c r="B55" s="858" t="s">
        <v>46</v>
      </c>
      <c r="C55" s="858"/>
      <c r="D55" s="858"/>
      <c r="E55" s="858"/>
    </row>
    <row r="56" spans="1:14">
      <c r="A56" s="23"/>
      <c r="B56" s="24"/>
      <c r="C56" s="25"/>
      <c r="D56" s="369"/>
      <c r="E56" s="25"/>
      <c r="F56" s="25"/>
      <c r="G56" s="5"/>
      <c r="H56" s="5"/>
      <c r="I56" s="5"/>
      <c r="J56" s="5"/>
      <c r="K56" s="5"/>
      <c r="L56" s="5"/>
      <c r="M56" s="5"/>
      <c r="N56" s="5"/>
    </row>
    <row r="57" spans="1:14">
      <c r="A57" s="596">
        <v>11</v>
      </c>
      <c r="B57" s="2" t="s">
        <v>47</v>
      </c>
      <c r="C57" s="953" t="s">
        <v>134</v>
      </c>
      <c r="D57" s="953"/>
      <c r="E57" s="953"/>
      <c r="F57" s="6"/>
      <c r="G57" s="6"/>
      <c r="H57" s="26"/>
      <c r="I57" s="6"/>
      <c r="J57" s="6"/>
      <c r="K57" s="5"/>
      <c r="L57" s="5"/>
      <c r="M57" s="5"/>
      <c r="N57" s="5"/>
    </row>
    <row r="58" spans="1:14">
      <c r="A58" s="596"/>
      <c r="B58" s="603"/>
      <c r="C58" s="603"/>
      <c r="D58" s="366"/>
      <c r="E58" s="603"/>
      <c r="F58" s="603"/>
      <c r="G58" s="603"/>
      <c r="H58" s="27"/>
      <c r="I58" s="27"/>
      <c r="J58" s="603"/>
      <c r="K58" s="5"/>
      <c r="L58" s="5"/>
      <c r="M58" s="5"/>
      <c r="N58" s="5"/>
    </row>
    <row r="59" spans="1:14">
      <c r="A59" s="596">
        <v>12</v>
      </c>
      <c r="B59" s="6" t="s">
        <v>48</v>
      </c>
      <c r="C59" s="6"/>
      <c r="D59" s="370"/>
      <c r="E59" s="26"/>
      <c r="F59" s="26"/>
      <c r="G59" s="6"/>
      <c r="H59" s="6"/>
      <c r="I59" s="6"/>
      <c r="J59" s="6"/>
      <c r="K59" s="6"/>
      <c r="L59" s="6"/>
      <c r="M59" s="6"/>
      <c r="N59" s="6"/>
    </row>
    <row r="60" spans="1:14">
      <c r="A60" s="596"/>
      <c r="B60" s="6"/>
      <c r="C60" s="6"/>
      <c r="D60" s="370"/>
      <c r="E60" s="26"/>
      <c r="F60" s="26"/>
      <c r="G60" s="26"/>
      <c r="H60" s="128"/>
      <c r="I60" s="6"/>
      <c r="J60" s="6"/>
      <c r="K60" s="6"/>
      <c r="L60" s="6"/>
      <c r="M60" s="6"/>
      <c r="N60" s="6"/>
    </row>
    <row r="61" spans="1:14">
      <c r="A61" s="596"/>
      <c r="B61" s="590" t="s">
        <v>49</v>
      </c>
      <c r="C61" s="762" t="s">
        <v>844</v>
      </c>
      <c r="D61" s="762"/>
      <c r="E61" s="762"/>
      <c r="F61" s="27"/>
      <c r="G61" s="27"/>
      <c r="H61" s="55"/>
      <c r="I61" s="603"/>
      <c r="J61" s="603"/>
      <c r="K61" s="603"/>
      <c r="L61" s="603"/>
      <c r="M61" s="603"/>
      <c r="N61" s="603"/>
    </row>
    <row r="62" spans="1:14">
      <c r="A62" s="596"/>
      <c r="B62" s="603"/>
      <c r="C62" s="603"/>
      <c r="D62" s="371"/>
      <c r="E62" s="55"/>
      <c r="F62" s="603"/>
      <c r="G62" s="603"/>
      <c r="H62" s="55"/>
      <c r="I62" s="603"/>
      <c r="J62" s="55"/>
      <c r="K62" s="603"/>
      <c r="L62" s="603"/>
      <c r="M62" s="603"/>
      <c r="N62" s="603"/>
    </row>
    <row r="63" spans="1:14">
      <c r="A63" s="596"/>
      <c r="B63" s="767" t="s">
        <v>50</v>
      </c>
      <c r="C63" s="800" t="s">
        <v>845</v>
      </c>
      <c r="D63" s="1093" t="s">
        <v>100</v>
      </c>
      <c r="E63" s="802" t="s">
        <v>96</v>
      </c>
      <c r="F63" s="790" t="s">
        <v>117</v>
      </c>
      <c r="G63" s="791"/>
      <c r="H63" s="792"/>
      <c r="I63" s="771" t="s">
        <v>52</v>
      </c>
      <c r="J63" s="771"/>
      <c r="K63" s="771"/>
      <c r="L63" s="771" t="s">
        <v>53</v>
      </c>
      <c r="M63" s="771"/>
      <c r="N63" s="771"/>
    </row>
    <row r="64" spans="1:14" ht="39.6">
      <c r="A64" s="604"/>
      <c r="B64" s="767"/>
      <c r="C64" s="801"/>
      <c r="D64" s="1094"/>
      <c r="E64" s="803"/>
      <c r="F64" s="590" t="s">
        <v>54</v>
      </c>
      <c r="G64" s="590" t="s">
        <v>55</v>
      </c>
      <c r="H64" s="590" t="s">
        <v>56</v>
      </c>
      <c r="I64" s="590" t="s">
        <v>57</v>
      </c>
      <c r="J64" s="590" t="s">
        <v>55</v>
      </c>
      <c r="K64" s="590" t="s">
        <v>56</v>
      </c>
      <c r="L64" s="590" t="s">
        <v>57</v>
      </c>
      <c r="M64" s="590" t="s">
        <v>55</v>
      </c>
      <c r="N64" s="590" t="s">
        <v>56</v>
      </c>
    </row>
    <row r="65" spans="1:14">
      <c r="A65" s="604"/>
      <c r="B65" s="590" t="s">
        <v>80</v>
      </c>
      <c r="C65" s="130">
        <v>131.25</v>
      </c>
      <c r="D65" s="594">
        <v>130.55000000000001</v>
      </c>
      <c r="E65" s="594">
        <v>148.44999999999999</v>
      </c>
      <c r="F65" s="594">
        <v>127.1</v>
      </c>
      <c r="G65" s="594">
        <v>144.65</v>
      </c>
      <c r="H65" s="594">
        <v>118.75</v>
      </c>
      <c r="I65" s="594" t="s">
        <v>40</v>
      </c>
      <c r="J65" s="594" t="s">
        <v>40</v>
      </c>
      <c r="K65" s="594" t="s">
        <v>40</v>
      </c>
      <c r="L65" s="594" t="s">
        <v>40</v>
      </c>
      <c r="M65" s="594" t="s">
        <v>40</v>
      </c>
      <c r="N65" s="594" t="s">
        <v>40</v>
      </c>
    </row>
    <row r="66" spans="1:14">
      <c r="A66" s="604"/>
      <c r="B66" s="590" t="s">
        <v>696</v>
      </c>
      <c r="C66" s="130">
        <v>21997.7</v>
      </c>
      <c r="D66" s="594">
        <v>22519.4</v>
      </c>
      <c r="E66" s="594">
        <v>23264.85</v>
      </c>
      <c r="F66" s="594">
        <v>22326.9</v>
      </c>
      <c r="G66" s="594">
        <v>22326.9</v>
      </c>
      <c r="H66" s="594">
        <v>21817.45</v>
      </c>
      <c r="I66" s="594" t="s">
        <v>40</v>
      </c>
      <c r="J66" s="594" t="s">
        <v>40</v>
      </c>
      <c r="K66" s="594" t="s">
        <v>40</v>
      </c>
      <c r="L66" s="594" t="s">
        <v>40</v>
      </c>
      <c r="M66" s="594" t="s">
        <v>40</v>
      </c>
      <c r="N66" s="594" t="s">
        <v>40</v>
      </c>
    </row>
    <row r="67" spans="1:14" ht="13.8">
      <c r="A67" s="604"/>
      <c r="B67" s="590" t="s">
        <v>313</v>
      </c>
      <c r="C67" s="829" t="s">
        <v>76</v>
      </c>
      <c r="D67" s="829"/>
      <c r="E67" s="829"/>
      <c r="F67" s="829"/>
      <c r="G67" s="829"/>
      <c r="H67" s="829"/>
      <c r="I67" s="829"/>
      <c r="J67" s="829"/>
      <c r="K67" s="829"/>
      <c r="L67" s="829"/>
      <c r="M67" s="829"/>
      <c r="N67" s="829"/>
    </row>
    <row r="68" spans="1:14" s="5" customFormat="1">
      <c r="A68" s="604"/>
      <c r="B68" s="831" t="s">
        <v>697</v>
      </c>
      <c r="C68" s="831"/>
      <c r="D68" s="831"/>
      <c r="E68" s="831"/>
      <c r="F68" s="831"/>
      <c r="G68" s="831"/>
      <c r="H68" s="831"/>
      <c r="I68" s="831"/>
      <c r="J68" s="831"/>
      <c r="K68" s="831"/>
      <c r="L68" s="831"/>
      <c r="M68" s="831"/>
      <c r="N68" s="831"/>
    </row>
    <row r="69" spans="1:14" ht="13.8">
      <c r="A69" s="604"/>
      <c r="B69" s="832" t="s">
        <v>79</v>
      </c>
      <c r="C69" s="832"/>
      <c r="D69" s="832"/>
      <c r="E69" s="832"/>
      <c r="F69" s="832"/>
      <c r="G69" s="832"/>
      <c r="H69" s="832"/>
      <c r="I69" s="832"/>
      <c r="J69" s="832"/>
      <c r="K69" s="832"/>
      <c r="L69" s="832"/>
      <c r="M69" s="832"/>
      <c r="N69" s="832"/>
    </row>
    <row r="70" spans="1:14">
      <c r="A70" s="604"/>
      <c r="B70" s="810" t="s">
        <v>60</v>
      </c>
      <c r="C70" s="810"/>
      <c r="D70" s="810"/>
      <c r="E70" s="810"/>
      <c r="F70" s="810"/>
      <c r="G70" s="810"/>
      <c r="H70" s="810"/>
      <c r="I70" s="810"/>
      <c r="J70" s="810"/>
      <c r="K70" s="810"/>
      <c r="L70" s="810"/>
      <c r="M70" s="810"/>
      <c r="N70" s="810"/>
    </row>
    <row r="71" spans="1:14">
      <c r="A71" s="1"/>
      <c r="B71" s="853" t="s">
        <v>61</v>
      </c>
      <c r="C71" s="853"/>
      <c r="D71" s="853"/>
      <c r="E71" s="853"/>
      <c r="F71" s="853"/>
      <c r="G71" s="853"/>
      <c r="H71" s="853"/>
      <c r="I71" s="853"/>
      <c r="J71" s="853"/>
      <c r="K71" s="853"/>
      <c r="L71" s="853"/>
      <c r="M71" s="853"/>
      <c r="N71" s="853"/>
    </row>
    <row r="72" spans="1:14">
      <c r="A72" s="604"/>
      <c r="B72" s="831" t="s">
        <v>110</v>
      </c>
      <c r="C72" s="831"/>
      <c r="D72" s="831"/>
      <c r="E72" s="831"/>
      <c r="F72" s="831"/>
      <c r="G72" s="831"/>
      <c r="H72" s="831"/>
      <c r="I72" s="831"/>
      <c r="J72" s="831"/>
      <c r="K72" s="831"/>
      <c r="L72" s="831"/>
      <c r="M72" s="831"/>
      <c r="N72" s="831"/>
    </row>
    <row r="73" spans="1:14">
      <c r="A73" s="604"/>
      <c r="B73" s="831" t="s">
        <v>62</v>
      </c>
      <c r="C73" s="831"/>
      <c r="D73" s="831"/>
      <c r="E73" s="831"/>
      <c r="F73" s="831"/>
      <c r="G73" s="831"/>
      <c r="H73" s="831"/>
      <c r="I73" s="831"/>
      <c r="J73" s="831"/>
      <c r="K73" s="831"/>
      <c r="L73" s="831"/>
      <c r="M73" s="831"/>
      <c r="N73" s="831"/>
    </row>
    <row r="74" spans="1:14">
      <c r="A74" s="604"/>
      <c r="B74" s="30"/>
      <c r="C74" s="30"/>
      <c r="D74" s="372"/>
      <c r="E74" s="30"/>
      <c r="F74" s="30"/>
      <c r="G74" s="8"/>
      <c r="H74" s="8"/>
      <c r="I74" s="8"/>
      <c r="J74" s="8"/>
      <c r="K74" s="8"/>
      <c r="L74" s="8" t="s">
        <v>119</v>
      </c>
      <c r="M74" s="8"/>
      <c r="N74" s="8"/>
    </row>
    <row r="75" spans="1:14" ht="27.6" customHeight="1">
      <c r="A75" s="596">
        <v>13</v>
      </c>
      <c r="B75" s="796" t="s">
        <v>63</v>
      </c>
      <c r="C75" s="797"/>
      <c r="D75" s="797"/>
      <c r="E75" s="797"/>
      <c r="F75" s="797"/>
      <c r="G75" s="766"/>
      <c r="H75" s="6"/>
      <c r="I75" s="6"/>
      <c r="J75" s="6"/>
      <c r="K75" s="6"/>
      <c r="L75" s="6"/>
      <c r="M75" s="6"/>
      <c r="N75" s="6"/>
    </row>
    <row r="76" spans="1:14">
      <c r="A76" s="596"/>
      <c r="B76" s="5"/>
      <c r="C76" s="603"/>
      <c r="D76" s="366"/>
      <c r="E76" s="603"/>
      <c r="F76" s="603"/>
      <c r="G76" s="603"/>
      <c r="H76" s="603"/>
      <c r="I76" s="603"/>
      <c r="J76" s="603"/>
      <c r="K76" s="603"/>
      <c r="L76" s="603"/>
      <c r="M76" s="603"/>
      <c r="N76" s="603"/>
    </row>
    <row r="77" spans="1:14" ht="26.4">
      <c r="A77" s="604"/>
      <c r="B77" s="587" t="s">
        <v>64</v>
      </c>
      <c r="C77" s="589" t="s">
        <v>65</v>
      </c>
      <c r="D77" s="364" t="s">
        <v>342</v>
      </c>
      <c r="E77" s="589" t="s">
        <v>94</v>
      </c>
      <c r="F77" s="589" t="s">
        <v>67</v>
      </c>
      <c r="G77" s="589" t="s">
        <v>81</v>
      </c>
      <c r="H77" s="8"/>
      <c r="I77" s="8"/>
      <c r="J77" s="8"/>
      <c r="K77" s="8"/>
      <c r="L77" s="8"/>
      <c r="M77" s="8"/>
      <c r="N77" s="8"/>
    </row>
    <row r="78" spans="1:14">
      <c r="A78" s="604"/>
      <c r="B78" s="828" t="s">
        <v>440</v>
      </c>
      <c r="C78" s="91" t="s">
        <v>846</v>
      </c>
      <c r="D78" s="130">
        <v>7.61</v>
      </c>
      <c r="E78" s="130">
        <v>10.15</v>
      </c>
      <c r="F78" s="958" t="s">
        <v>108</v>
      </c>
      <c r="G78" s="958" t="s">
        <v>95</v>
      </c>
      <c r="H78" s="32"/>
      <c r="I78" s="32"/>
      <c r="J78" s="32"/>
      <c r="K78" s="32"/>
      <c r="L78" s="32"/>
      <c r="M78" s="32"/>
      <c r="N78" s="32"/>
    </row>
    <row r="79" spans="1:14">
      <c r="A79" s="604"/>
      <c r="B79" s="956"/>
      <c r="C79" s="91" t="s">
        <v>126</v>
      </c>
      <c r="D79" s="130"/>
      <c r="E79" s="130"/>
      <c r="F79" s="959"/>
      <c r="G79" s="959"/>
      <c r="H79" s="32"/>
      <c r="I79" s="32"/>
      <c r="J79" s="32"/>
      <c r="K79" s="32"/>
      <c r="L79" s="32"/>
      <c r="M79" s="32"/>
      <c r="N79" s="32"/>
    </row>
    <row r="80" spans="1:14">
      <c r="A80" s="604"/>
      <c r="B80" s="957"/>
      <c r="C80" s="91" t="s">
        <v>70</v>
      </c>
      <c r="D80" s="130"/>
      <c r="E80" s="130"/>
      <c r="F80" s="959"/>
      <c r="G80" s="959"/>
      <c r="H80" s="32"/>
      <c r="I80" s="32"/>
      <c r="J80" s="32"/>
      <c r="K80" s="32"/>
      <c r="L80" s="32"/>
      <c r="M80" s="32"/>
      <c r="N80" s="32"/>
    </row>
    <row r="81" spans="1:14">
      <c r="A81" s="604"/>
      <c r="B81" s="828" t="s">
        <v>71</v>
      </c>
      <c r="C81" s="91" t="s">
        <v>846</v>
      </c>
      <c r="D81" s="130">
        <v>18.79</v>
      </c>
      <c r="E81" s="130">
        <v>17.48</v>
      </c>
      <c r="F81" s="959"/>
      <c r="G81" s="959"/>
      <c r="H81" s="32"/>
      <c r="I81" s="32"/>
      <c r="J81" s="32"/>
      <c r="K81" s="32"/>
      <c r="L81" s="32"/>
      <c r="M81" s="32"/>
      <c r="N81" s="32"/>
    </row>
    <row r="82" spans="1:14">
      <c r="A82" s="604"/>
      <c r="B82" s="956"/>
      <c r="C82" s="91" t="s">
        <v>69</v>
      </c>
      <c r="D82" s="130"/>
      <c r="E82" s="130"/>
      <c r="F82" s="959"/>
      <c r="G82" s="959"/>
      <c r="H82" s="32"/>
      <c r="I82" s="32"/>
      <c r="J82" s="32"/>
      <c r="K82" s="32"/>
      <c r="L82" s="32"/>
      <c r="M82" s="32"/>
      <c r="N82" s="32"/>
    </row>
    <row r="83" spans="1:14">
      <c r="A83" s="604"/>
      <c r="B83" s="957"/>
      <c r="C83" s="91" t="s">
        <v>70</v>
      </c>
      <c r="D83" s="130"/>
      <c r="E83" s="130"/>
      <c r="F83" s="959"/>
      <c r="G83" s="959"/>
      <c r="H83" s="32"/>
      <c r="I83" s="32"/>
      <c r="J83" s="32"/>
      <c r="K83" s="32"/>
      <c r="L83" s="32"/>
      <c r="M83" s="32"/>
      <c r="N83" s="32"/>
    </row>
    <row r="84" spans="1:14">
      <c r="A84" s="604"/>
      <c r="B84" s="828" t="s">
        <v>72</v>
      </c>
      <c r="C84" s="91" t="s">
        <v>846</v>
      </c>
      <c r="D84" s="130">
        <v>67.86</v>
      </c>
      <c r="E84" s="130">
        <v>11.54</v>
      </c>
      <c r="F84" s="959"/>
      <c r="G84" s="959"/>
      <c r="H84" s="32"/>
      <c r="I84" s="32"/>
      <c r="J84" s="32"/>
      <c r="K84" s="32"/>
      <c r="L84" s="32"/>
      <c r="M84" s="32"/>
      <c r="N84" s="32"/>
    </row>
    <row r="85" spans="1:14">
      <c r="A85" s="604"/>
      <c r="B85" s="956"/>
      <c r="C85" s="91" t="s">
        <v>126</v>
      </c>
      <c r="D85" s="130"/>
      <c r="E85" s="130"/>
      <c r="F85" s="959"/>
      <c r="G85" s="959"/>
      <c r="H85" s="32"/>
      <c r="I85" s="32"/>
      <c r="J85" s="32"/>
      <c r="K85" s="32"/>
      <c r="L85" s="32"/>
      <c r="M85" s="32"/>
      <c r="N85" s="32"/>
    </row>
    <row r="86" spans="1:14">
      <c r="A86" s="604"/>
      <c r="B86" s="957"/>
      <c r="C86" s="91" t="s">
        <v>70</v>
      </c>
      <c r="D86" s="130"/>
      <c r="E86" s="130"/>
      <c r="F86" s="959"/>
      <c r="G86" s="959"/>
      <c r="H86" s="32"/>
      <c r="I86" s="32"/>
      <c r="J86" s="32"/>
      <c r="K86" s="32"/>
      <c r="L86" s="32"/>
      <c r="M86" s="32"/>
      <c r="N86" s="32"/>
    </row>
    <row r="87" spans="1:14">
      <c r="A87" s="604"/>
      <c r="B87" s="972" t="s">
        <v>73</v>
      </c>
      <c r="C87" s="91" t="s">
        <v>846</v>
      </c>
      <c r="D87" s="130">
        <v>11.21</v>
      </c>
      <c r="E87" s="130">
        <v>47.69</v>
      </c>
      <c r="F87" s="959"/>
      <c r="G87" s="959"/>
      <c r="H87" s="32"/>
      <c r="I87" s="32"/>
      <c r="J87" s="32"/>
      <c r="K87" s="32"/>
      <c r="L87" s="32"/>
      <c r="M87" s="32"/>
      <c r="N87" s="32"/>
    </row>
    <row r="88" spans="1:14">
      <c r="A88" s="604"/>
      <c r="B88" s="973"/>
      <c r="C88" s="91" t="s">
        <v>126</v>
      </c>
      <c r="D88" s="130"/>
      <c r="E88" s="130"/>
      <c r="F88" s="959"/>
      <c r="G88" s="959"/>
      <c r="H88" s="32"/>
      <c r="I88" s="32"/>
      <c r="J88" s="32"/>
      <c r="K88" s="32"/>
      <c r="L88" s="32"/>
      <c r="M88" s="32"/>
      <c r="N88" s="32"/>
    </row>
    <row r="89" spans="1:14" ht="15" customHeight="1">
      <c r="A89" s="604"/>
      <c r="B89" s="973"/>
      <c r="C89" s="2" t="s">
        <v>70</v>
      </c>
      <c r="D89" s="130"/>
      <c r="E89" s="130"/>
      <c r="F89" s="974"/>
      <c r="G89" s="974"/>
      <c r="H89" s="32"/>
      <c r="I89" s="32"/>
      <c r="J89" s="32"/>
      <c r="K89" s="32"/>
      <c r="L89" s="32"/>
      <c r="M89" s="32"/>
      <c r="N89" s="32"/>
    </row>
    <row r="90" spans="1:14" ht="15.75" customHeight="1">
      <c r="A90" s="5"/>
      <c r="B90" s="1028" t="s">
        <v>847</v>
      </c>
      <c r="C90" s="1028"/>
      <c r="D90" s="1028"/>
      <c r="E90" s="1028"/>
      <c r="F90" s="1028"/>
      <c r="G90" s="1028"/>
      <c r="H90" s="32"/>
      <c r="I90" s="32"/>
      <c r="J90" s="5"/>
      <c r="K90" s="5"/>
      <c r="L90" s="5"/>
      <c r="M90" s="5"/>
      <c r="N90" s="5"/>
    </row>
    <row r="91" spans="1:14">
      <c r="A91" s="586"/>
      <c r="B91" s="36" t="s">
        <v>74</v>
      </c>
      <c r="C91" s="807" t="s">
        <v>40</v>
      </c>
      <c r="D91" s="807"/>
      <c r="E91" s="807"/>
      <c r="F91" s="807"/>
      <c r="G91" s="807"/>
      <c r="H91" s="5"/>
      <c r="I91" s="5"/>
      <c r="J91" s="5"/>
      <c r="K91" s="5"/>
      <c r="L91" s="5"/>
      <c r="M91" s="5"/>
      <c r="N91" s="5"/>
    </row>
    <row r="92" spans="1:14" ht="13.8">
      <c r="A92" s="5"/>
      <c r="B92" s="5"/>
      <c r="C92" s="598"/>
      <c r="D92" s="374"/>
      <c r="E92" s="585"/>
      <c r="F92" s="585"/>
      <c r="G92" s="585"/>
      <c r="H92" s="5"/>
      <c r="I92" s="5"/>
      <c r="J92" s="5"/>
      <c r="K92" s="5"/>
      <c r="L92" s="5"/>
      <c r="M92" s="5"/>
      <c r="N92" s="5"/>
    </row>
    <row r="93" spans="1:14">
      <c r="A93" s="5"/>
      <c r="B93" s="5"/>
      <c r="C93" s="5"/>
      <c r="D93" s="374"/>
      <c r="H93" s="5"/>
      <c r="I93" s="5"/>
      <c r="J93" s="5"/>
      <c r="K93" s="5"/>
      <c r="L93" s="5"/>
      <c r="M93" s="5"/>
      <c r="N93" s="5"/>
    </row>
    <row r="94" spans="1:14" ht="15" customHeight="1">
      <c r="A94" s="5"/>
      <c r="B94" s="5"/>
      <c r="C94" s="5"/>
      <c r="D94" s="361"/>
      <c r="H94" s="585"/>
      <c r="I94" s="5"/>
      <c r="J94" s="5"/>
      <c r="K94" s="5"/>
      <c r="L94" s="5"/>
      <c r="M94" s="5"/>
      <c r="N94" s="5"/>
    </row>
    <row r="95" spans="1:14" ht="15" customHeight="1">
      <c r="B95" s="843" t="s">
        <v>848</v>
      </c>
      <c r="C95" s="843"/>
      <c r="D95" s="843"/>
      <c r="E95" s="843"/>
      <c r="F95" s="843"/>
      <c r="G95" s="843"/>
    </row>
    <row r="96" spans="1:14" ht="15" customHeight="1">
      <c r="B96" s="933" t="s">
        <v>849</v>
      </c>
      <c r="C96" s="933"/>
      <c r="D96" s="933"/>
      <c r="E96" s="933"/>
      <c r="F96" s="933"/>
      <c r="G96" s="933"/>
    </row>
    <row r="97" spans="3:4">
      <c r="C97" s="138"/>
      <c r="D97" s="138"/>
    </row>
    <row r="98" spans="3:4">
      <c r="C98" s="173"/>
    </row>
    <row r="99" spans="3:4">
      <c r="C99" s="138"/>
      <c r="D99" s="138"/>
    </row>
    <row r="100" spans="3:4">
      <c r="C100" s="138"/>
    </row>
  </sheetData>
  <mergeCells count="66">
    <mergeCell ref="B90:G90"/>
    <mergeCell ref="C91:G91"/>
    <mergeCell ref="B95:G95"/>
    <mergeCell ref="B96:G96"/>
    <mergeCell ref="B70:N70"/>
    <mergeCell ref="B71:N71"/>
    <mergeCell ref="B72:N72"/>
    <mergeCell ref="B73:N73"/>
    <mergeCell ref="B75:G75"/>
    <mergeCell ref="B78:B80"/>
    <mergeCell ref="F78:F89"/>
    <mergeCell ref="G78:G89"/>
    <mergeCell ref="B81:B83"/>
    <mergeCell ref="B84:B86"/>
    <mergeCell ref="B87:B89"/>
    <mergeCell ref="B69:N69"/>
    <mergeCell ref="C53:E53"/>
    <mergeCell ref="B54:E54"/>
    <mergeCell ref="B55:E55"/>
    <mergeCell ref="C57:E57"/>
    <mergeCell ref="C61:E61"/>
    <mergeCell ref="B63:B64"/>
    <mergeCell ref="C63:C64"/>
    <mergeCell ref="D63:D64"/>
    <mergeCell ref="E63:E64"/>
    <mergeCell ref="F63:H63"/>
    <mergeCell ref="I63:K63"/>
    <mergeCell ref="L63:N63"/>
    <mergeCell ref="C67:N67"/>
    <mergeCell ref="B68:N68"/>
    <mergeCell ref="C52:E52"/>
    <mergeCell ref="C36:E36"/>
    <mergeCell ref="B38:E38"/>
    <mergeCell ref="C39:E39"/>
    <mergeCell ref="C40:E40"/>
    <mergeCell ref="C41:E41"/>
    <mergeCell ref="B42:E42"/>
    <mergeCell ref="B44:E44"/>
    <mergeCell ref="B47:E47"/>
    <mergeCell ref="B49:E49"/>
    <mergeCell ref="B50:B51"/>
    <mergeCell ref="C50:E51"/>
    <mergeCell ref="C35:E35"/>
    <mergeCell ref="C19:E19"/>
    <mergeCell ref="C20:E20"/>
    <mergeCell ref="C21:E21"/>
    <mergeCell ref="C22:E22"/>
    <mergeCell ref="B24:E24"/>
    <mergeCell ref="B25:E25"/>
    <mergeCell ref="D27:D30"/>
    <mergeCell ref="E27:E30"/>
    <mergeCell ref="B31:E31"/>
    <mergeCell ref="B33:E33"/>
    <mergeCell ref="C34:E34"/>
    <mergeCell ref="C18:E18"/>
    <mergeCell ref="A1:B1"/>
    <mergeCell ref="C3:E3"/>
    <mergeCell ref="C5:E5"/>
    <mergeCell ref="B6:E6"/>
    <mergeCell ref="C8:E8"/>
    <mergeCell ref="B9:E9"/>
    <mergeCell ref="C11:E11"/>
    <mergeCell ref="B12:E12"/>
    <mergeCell ref="C14:E14"/>
    <mergeCell ref="B15:E15"/>
    <mergeCell ref="B17:E17"/>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opLeftCell="A47" workbookViewId="0">
      <selection activeCell="B54" sqref="B54:E54"/>
    </sheetView>
  </sheetViews>
  <sheetFormatPr defaultRowHeight="14.4"/>
  <cols>
    <col min="1" max="1" width="6.44140625" bestFit="1" customWidth="1"/>
    <col min="2" max="2" width="46" bestFit="1" customWidth="1"/>
    <col min="3" max="3" width="22.6640625" customWidth="1"/>
    <col min="4" max="4" width="18.109375" customWidth="1"/>
    <col min="5" max="5" width="18.6640625" customWidth="1"/>
    <col min="6" max="6" width="9.33203125" bestFit="1" customWidth="1"/>
    <col min="8" max="8" width="10.33203125" bestFit="1" customWidth="1"/>
    <col min="9" max="9" width="12" bestFit="1" customWidth="1"/>
    <col min="10" max="10" width="9.109375" bestFit="1" customWidth="1"/>
    <col min="11" max="11" width="6.88671875" bestFit="1" customWidth="1"/>
    <col min="12" max="12" width="7.109375" bestFit="1" customWidth="1"/>
    <col min="13" max="14" width="6.88671875" bestFit="1" customWidth="1"/>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16.5" customHeight="1">
      <c r="A3" s="221" t="s">
        <v>1</v>
      </c>
      <c r="B3" s="2" t="s">
        <v>2</v>
      </c>
      <c r="C3" s="807" t="s">
        <v>819</v>
      </c>
      <c r="D3" s="807"/>
      <c r="E3" s="807"/>
      <c r="F3" s="5"/>
      <c r="H3" s="5"/>
      <c r="I3" s="5"/>
      <c r="J3" s="5"/>
      <c r="K3" s="5"/>
      <c r="L3" s="5"/>
      <c r="M3" s="5"/>
      <c r="N3" s="5"/>
    </row>
    <row r="4" spans="1:14">
      <c r="A4" s="5"/>
      <c r="B4" s="5"/>
      <c r="C4" s="5"/>
      <c r="D4" s="70"/>
      <c r="E4" s="5"/>
      <c r="F4" s="5"/>
      <c r="G4" s="5"/>
      <c r="H4" s="5"/>
      <c r="I4" s="5"/>
      <c r="J4" s="5"/>
      <c r="K4" s="5"/>
      <c r="L4" s="5"/>
      <c r="M4" s="5"/>
      <c r="N4" s="5"/>
    </row>
    <row r="5" spans="1:14">
      <c r="A5" s="19">
        <v>1</v>
      </c>
      <c r="B5" s="2" t="s">
        <v>3</v>
      </c>
      <c r="C5" s="805" t="s">
        <v>690</v>
      </c>
      <c r="D5" s="805"/>
      <c r="E5" s="805"/>
      <c r="F5" s="5"/>
      <c r="G5" s="5"/>
      <c r="H5" s="5"/>
      <c r="I5" s="5"/>
      <c r="J5" s="5"/>
      <c r="K5" s="5"/>
      <c r="L5" s="5"/>
      <c r="M5" s="5"/>
      <c r="N5" s="5"/>
    </row>
    <row r="6" spans="1:14">
      <c r="A6" s="213"/>
      <c r="B6" s="810" t="s">
        <v>5</v>
      </c>
      <c r="C6" s="810"/>
      <c r="D6" s="810"/>
      <c r="E6" s="810"/>
      <c r="F6" s="5"/>
      <c r="G6" s="5"/>
      <c r="H6" s="5"/>
      <c r="I6" s="5"/>
      <c r="J6" s="5"/>
      <c r="K6" s="5"/>
      <c r="L6" s="5"/>
      <c r="M6" s="5"/>
      <c r="N6" s="5"/>
    </row>
    <row r="7" spans="1:14">
      <c r="A7" s="213"/>
      <c r="B7" s="6"/>
      <c r="C7" s="5"/>
      <c r="D7" s="70"/>
      <c r="E7" s="5"/>
      <c r="F7" s="5"/>
      <c r="G7" s="5"/>
      <c r="H7" s="5"/>
      <c r="I7" s="5"/>
      <c r="J7" s="5"/>
      <c r="K7" s="5"/>
      <c r="L7" s="5"/>
      <c r="M7" s="5"/>
      <c r="N7" s="5"/>
    </row>
    <row r="8" spans="1:14">
      <c r="A8" s="213">
        <v>2</v>
      </c>
      <c r="B8" s="2" t="s">
        <v>6</v>
      </c>
      <c r="C8" s="807" t="s">
        <v>820</v>
      </c>
      <c r="D8" s="807"/>
      <c r="E8" s="807"/>
      <c r="F8" s="5"/>
      <c r="G8" s="5"/>
      <c r="H8" s="5"/>
      <c r="I8" s="5"/>
      <c r="J8" s="5"/>
      <c r="K8" s="5"/>
      <c r="L8" s="5"/>
      <c r="M8" s="5"/>
      <c r="N8" s="5"/>
    </row>
    <row r="9" spans="1:14">
      <c r="A9" s="213"/>
      <c r="B9" s="810" t="s">
        <v>5</v>
      </c>
      <c r="C9" s="810"/>
      <c r="D9" s="810"/>
      <c r="E9" s="810"/>
      <c r="F9" s="5"/>
      <c r="G9" s="5"/>
      <c r="H9" s="5"/>
      <c r="I9" s="5"/>
      <c r="J9" s="5"/>
      <c r="K9" s="5"/>
      <c r="L9" s="5"/>
      <c r="M9" s="5"/>
      <c r="N9" s="5"/>
    </row>
    <row r="10" spans="1:14">
      <c r="A10" s="213"/>
      <c r="B10" s="6"/>
      <c r="C10" s="5"/>
      <c r="D10" s="70"/>
      <c r="E10" s="5"/>
      <c r="F10" s="5"/>
      <c r="G10" s="5"/>
      <c r="H10" s="5"/>
      <c r="I10" s="5"/>
      <c r="J10" s="5"/>
      <c r="K10" s="5"/>
      <c r="L10" s="5"/>
      <c r="M10" s="5"/>
      <c r="N10" s="5"/>
    </row>
    <row r="11" spans="1:14" ht="27" customHeight="1">
      <c r="A11" s="213">
        <v>3</v>
      </c>
      <c r="B11" s="2" t="s">
        <v>7</v>
      </c>
      <c r="C11" s="805" t="s">
        <v>332</v>
      </c>
      <c r="D11" s="805"/>
      <c r="E11" s="805"/>
      <c r="F11" s="5"/>
      <c r="G11" s="5"/>
      <c r="H11" s="5"/>
      <c r="I11" s="5"/>
      <c r="J11" s="5"/>
      <c r="K11" s="5"/>
      <c r="L11" s="5"/>
      <c r="M11" s="5"/>
      <c r="N11" s="5"/>
    </row>
    <row r="12" spans="1:14">
      <c r="A12" s="213"/>
      <c r="B12" s="810" t="s">
        <v>5</v>
      </c>
      <c r="C12" s="810"/>
      <c r="D12" s="810"/>
      <c r="E12" s="810"/>
      <c r="F12" s="5"/>
      <c r="G12" s="5"/>
      <c r="H12" s="5"/>
      <c r="I12" s="5"/>
      <c r="J12" s="5"/>
      <c r="K12" s="5"/>
      <c r="L12" s="5"/>
      <c r="M12" s="5"/>
      <c r="N12" s="5"/>
    </row>
    <row r="13" spans="1:14">
      <c r="A13" s="213"/>
      <c r="B13" s="6"/>
      <c r="C13" s="5"/>
      <c r="D13" s="70"/>
      <c r="E13" s="5"/>
      <c r="F13" s="5"/>
      <c r="G13" s="5"/>
      <c r="H13" s="5"/>
      <c r="I13" s="5"/>
      <c r="J13" s="5"/>
      <c r="K13" s="5"/>
      <c r="L13" s="5"/>
      <c r="M13" s="5"/>
      <c r="N13" s="5"/>
    </row>
    <row r="14" spans="1:14">
      <c r="A14" s="213">
        <v>4</v>
      </c>
      <c r="B14" s="2" t="s">
        <v>9</v>
      </c>
      <c r="C14" s="807" t="s">
        <v>821</v>
      </c>
      <c r="D14" s="807"/>
      <c r="E14" s="807"/>
      <c r="F14" s="175"/>
      <c r="G14" s="5"/>
      <c r="H14" s="5"/>
      <c r="I14" s="5"/>
      <c r="J14" s="5"/>
      <c r="K14" s="5"/>
      <c r="L14" s="5"/>
      <c r="M14" s="5"/>
      <c r="N14" s="5"/>
    </row>
    <row r="15" spans="1:14">
      <c r="A15" s="213"/>
      <c r="B15" s="810" t="s">
        <v>10</v>
      </c>
      <c r="C15" s="810"/>
      <c r="D15" s="810"/>
      <c r="E15" s="810"/>
      <c r="F15" s="175"/>
      <c r="G15" s="5"/>
      <c r="H15" s="5"/>
      <c r="I15" s="5"/>
      <c r="J15" s="5"/>
      <c r="K15" s="5"/>
      <c r="L15" s="5"/>
      <c r="M15" s="5"/>
      <c r="N15" s="5"/>
    </row>
    <row r="16" spans="1:14">
      <c r="A16" s="213"/>
      <c r="B16" s="5"/>
      <c r="C16" s="5"/>
      <c r="D16" s="70"/>
      <c r="E16" s="5"/>
      <c r="F16" s="5"/>
      <c r="G16" s="5"/>
      <c r="H16" s="5"/>
      <c r="I16" s="5"/>
      <c r="J16" s="5"/>
      <c r="K16" s="5"/>
      <c r="L16" s="5"/>
      <c r="M16" s="5"/>
      <c r="N16" s="5"/>
    </row>
    <row r="17" spans="1:14" ht="30.75" customHeight="1">
      <c r="A17" s="213">
        <v>5</v>
      </c>
      <c r="B17" s="767" t="s">
        <v>308</v>
      </c>
      <c r="C17" s="800"/>
      <c r="D17" s="800"/>
      <c r="E17" s="800"/>
      <c r="F17" s="6"/>
      <c r="G17" s="6"/>
      <c r="H17" s="6"/>
      <c r="I17" s="6"/>
      <c r="J17" s="8"/>
      <c r="K17" s="8"/>
      <c r="L17" s="8"/>
      <c r="M17" s="8"/>
      <c r="N17" s="8"/>
    </row>
    <row r="18" spans="1:14">
      <c r="A18" s="213"/>
      <c r="B18" s="2" t="s">
        <v>12</v>
      </c>
      <c r="C18" s="1115">
        <v>0.12520000000000001</v>
      </c>
      <c r="D18" s="1116"/>
      <c r="E18" s="1116"/>
      <c r="F18" s="175"/>
      <c r="G18" s="8"/>
      <c r="H18" s="8"/>
      <c r="I18" s="739"/>
      <c r="J18" s="8"/>
      <c r="K18" s="8"/>
      <c r="L18" s="8"/>
      <c r="M18" s="8"/>
      <c r="N18" s="8"/>
    </row>
    <row r="19" spans="1:14" ht="26.4" customHeight="1">
      <c r="A19" s="213"/>
      <c r="B19" s="207" t="s">
        <v>822</v>
      </c>
      <c r="C19" s="1117">
        <v>0.12520000000000001</v>
      </c>
      <c r="D19" s="1118"/>
      <c r="E19" s="1119"/>
      <c r="F19" s="220"/>
      <c r="G19" s="8" t="s">
        <v>119</v>
      </c>
      <c r="H19" s="5"/>
      <c r="I19" s="8"/>
      <c r="J19" s="8"/>
      <c r="K19" s="8"/>
      <c r="L19" s="8"/>
      <c r="M19" s="8"/>
      <c r="N19" s="8"/>
    </row>
    <row r="20" spans="1:14" ht="14.4" customHeight="1">
      <c r="A20" s="213"/>
      <c r="B20" s="207" t="s">
        <v>116</v>
      </c>
      <c r="C20" s="1117">
        <v>0.12520000000000001</v>
      </c>
      <c r="D20" s="1118"/>
      <c r="E20" s="1119"/>
      <c r="F20" s="220"/>
      <c r="G20" s="8"/>
      <c r="H20" s="8"/>
      <c r="I20" s="8"/>
      <c r="J20" s="8"/>
      <c r="K20" s="8"/>
      <c r="L20" s="8"/>
      <c r="M20" s="8"/>
      <c r="N20" s="8"/>
    </row>
    <row r="21" spans="1:14" ht="14.4" customHeight="1">
      <c r="A21" s="213"/>
      <c r="B21" s="9" t="s">
        <v>15</v>
      </c>
      <c r="C21" s="1014" t="s">
        <v>823</v>
      </c>
      <c r="D21" s="1014"/>
      <c r="E21" s="1014"/>
      <c r="F21" s="220"/>
      <c r="G21" s="8"/>
      <c r="H21" s="8"/>
      <c r="I21" s="8"/>
      <c r="J21" s="8"/>
      <c r="K21" s="8"/>
      <c r="L21" s="8"/>
      <c r="M21" s="8"/>
      <c r="N21" s="8"/>
    </row>
    <row r="22" spans="1:14" ht="14.4" customHeight="1">
      <c r="A22" s="213"/>
      <c r="B22" s="201" t="s">
        <v>16</v>
      </c>
      <c r="C22" s="1120" t="s">
        <v>824</v>
      </c>
      <c r="D22" s="1121"/>
      <c r="E22" s="1121"/>
      <c r="F22" s="220"/>
      <c r="G22" s="8"/>
      <c r="H22" s="8"/>
      <c r="I22" s="8"/>
      <c r="J22" s="8"/>
      <c r="K22" s="8"/>
      <c r="L22" s="8"/>
      <c r="M22" s="8"/>
      <c r="N22" s="8"/>
    </row>
    <row r="23" spans="1:14">
      <c r="A23" s="213"/>
      <c r="B23" s="220"/>
      <c r="C23" s="220"/>
      <c r="D23" s="72"/>
      <c r="E23" s="220"/>
      <c r="F23" s="220"/>
      <c r="G23" s="8"/>
      <c r="H23" s="8"/>
      <c r="I23" s="8"/>
      <c r="J23" s="8"/>
      <c r="K23" s="8"/>
      <c r="L23" s="8"/>
      <c r="M23" s="8"/>
      <c r="N23" s="8"/>
    </row>
    <row r="24" spans="1:14">
      <c r="A24" s="213">
        <v>6</v>
      </c>
      <c r="B24" s="767" t="s">
        <v>312</v>
      </c>
      <c r="C24" s="767"/>
      <c r="D24" s="767"/>
      <c r="E24" s="767"/>
      <c r="F24" s="6"/>
      <c r="G24" s="6"/>
      <c r="H24" s="8"/>
      <c r="I24" s="6"/>
      <c r="J24" s="6"/>
      <c r="K24" s="5"/>
      <c r="L24" s="5"/>
      <c r="M24" s="5"/>
      <c r="N24" s="5"/>
    </row>
    <row r="25" spans="1:14">
      <c r="A25" s="213"/>
      <c r="B25" s="812" t="s">
        <v>19</v>
      </c>
      <c r="C25" s="813"/>
      <c r="D25" s="813"/>
      <c r="E25" s="842"/>
      <c r="F25" s="220"/>
      <c r="G25" s="5"/>
      <c r="H25" s="5"/>
      <c r="I25" s="5"/>
      <c r="J25" s="5"/>
      <c r="K25" s="5"/>
      <c r="L25" s="5"/>
      <c r="M25" s="5"/>
      <c r="N25" s="5"/>
    </row>
    <row r="26" spans="1:14">
      <c r="A26" s="213"/>
      <c r="B26" s="201" t="s">
        <v>20</v>
      </c>
      <c r="C26" s="206" t="s">
        <v>97</v>
      </c>
      <c r="D26" s="73" t="s">
        <v>98</v>
      </c>
      <c r="E26" s="206" t="s">
        <v>22</v>
      </c>
      <c r="F26" s="220"/>
      <c r="G26" s="5"/>
      <c r="H26" s="5"/>
      <c r="I26" s="5"/>
      <c r="J26" s="5"/>
      <c r="K26" s="5"/>
      <c r="L26" s="5"/>
      <c r="M26" s="5"/>
      <c r="N26" s="5"/>
    </row>
    <row r="27" spans="1:14" ht="15" customHeight="1">
      <c r="A27" s="213"/>
      <c r="B27" s="203" t="s">
        <v>441</v>
      </c>
      <c r="C27" s="140">
        <v>3985.22</v>
      </c>
      <c r="D27" s="1072" t="s">
        <v>823</v>
      </c>
      <c r="E27" s="967" t="s">
        <v>824</v>
      </c>
      <c r="F27" s="220"/>
      <c r="G27" s="5"/>
      <c r="H27" s="5"/>
      <c r="I27" s="5"/>
      <c r="J27" s="5"/>
      <c r="K27" s="5"/>
      <c r="L27" s="5"/>
      <c r="M27" s="5"/>
      <c r="N27" s="5"/>
    </row>
    <row r="28" spans="1:14">
      <c r="A28" s="213"/>
      <c r="B28" s="203" t="s">
        <v>24</v>
      </c>
      <c r="C28" s="140">
        <v>535.84</v>
      </c>
      <c r="D28" s="1073"/>
      <c r="E28" s="968"/>
      <c r="F28" s="220"/>
      <c r="G28" s="5"/>
      <c r="H28" s="5"/>
      <c r="I28" s="5"/>
      <c r="J28" s="5"/>
      <c r="K28" s="5"/>
      <c r="L28" s="5"/>
      <c r="M28" s="5"/>
      <c r="N28" s="5"/>
    </row>
    <row r="29" spans="1:14">
      <c r="A29" s="213"/>
      <c r="B29" s="203" t="s">
        <v>25</v>
      </c>
      <c r="C29" s="140">
        <v>884.76</v>
      </c>
      <c r="D29" s="1073"/>
      <c r="E29" s="968"/>
      <c r="F29" s="220"/>
      <c r="G29" s="5"/>
      <c r="H29" s="5"/>
      <c r="I29" s="5"/>
      <c r="J29" s="5"/>
      <c r="K29" s="5"/>
      <c r="L29" s="5"/>
      <c r="M29" s="5"/>
      <c r="N29" s="5"/>
    </row>
    <row r="30" spans="1:14">
      <c r="A30" s="213"/>
      <c r="B30" s="203" t="s">
        <v>26</v>
      </c>
      <c r="C30" s="140">
        <v>2303.15</v>
      </c>
      <c r="D30" s="1074"/>
      <c r="E30" s="969"/>
      <c r="F30" s="220"/>
      <c r="G30" s="5"/>
      <c r="H30" s="5"/>
      <c r="I30" s="5"/>
      <c r="J30" s="5"/>
      <c r="K30" s="5"/>
      <c r="L30" s="5"/>
      <c r="M30" s="5"/>
      <c r="N30" s="5"/>
    </row>
    <row r="31" spans="1:14">
      <c r="A31" s="213"/>
      <c r="B31" s="768" t="s">
        <v>693</v>
      </c>
      <c r="C31" s="769"/>
      <c r="D31" s="769"/>
      <c r="E31" s="770"/>
      <c r="F31" s="220"/>
      <c r="G31" s="5"/>
      <c r="H31" s="5"/>
      <c r="I31" s="5"/>
      <c r="J31" s="5"/>
      <c r="K31" s="5"/>
      <c r="L31" s="5"/>
      <c r="M31" s="5"/>
      <c r="N31" s="5"/>
    </row>
    <row r="32" spans="1:14">
      <c r="A32" s="213"/>
      <c r="B32" s="8"/>
      <c r="C32" s="220"/>
      <c r="D32" s="72"/>
      <c r="E32" s="220"/>
      <c r="F32" s="220"/>
      <c r="G32" s="5"/>
      <c r="H32" s="5"/>
      <c r="I32" s="5"/>
      <c r="J32" s="5"/>
      <c r="K32" s="5"/>
      <c r="L32" s="5"/>
      <c r="M32" s="5"/>
      <c r="N32" s="5"/>
    </row>
    <row r="33" spans="1:14">
      <c r="A33" s="213">
        <v>7</v>
      </c>
      <c r="B33" s="767" t="s">
        <v>27</v>
      </c>
      <c r="C33" s="767"/>
      <c r="D33" s="767"/>
      <c r="E33" s="767"/>
      <c r="F33" s="6"/>
      <c r="G33" s="6"/>
      <c r="H33" s="6"/>
      <c r="I33" s="6"/>
      <c r="J33" s="6"/>
      <c r="K33" s="5"/>
      <c r="L33" s="5"/>
      <c r="M33" s="5"/>
      <c r="N33" s="5"/>
    </row>
    <row r="34" spans="1:14">
      <c r="A34" s="213"/>
      <c r="B34" s="201" t="s">
        <v>28</v>
      </c>
      <c r="C34" s="946" t="s">
        <v>29</v>
      </c>
      <c r="D34" s="946"/>
      <c r="E34" s="946"/>
      <c r="F34" s="8"/>
      <c r="G34" s="5"/>
      <c r="H34" s="5"/>
      <c r="I34" s="5"/>
      <c r="J34" s="5"/>
      <c r="K34" s="5"/>
      <c r="L34" s="5"/>
      <c r="M34" s="5"/>
      <c r="N34" s="5"/>
    </row>
    <row r="35" spans="1:14">
      <c r="A35" s="213"/>
      <c r="B35" s="201" t="s">
        <v>30</v>
      </c>
      <c r="C35" s="762" t="s">
        <v>107</v>
      </c>
      <c r="D35" s="762"/>
      <c r="E35" s="762"/>
      <c r="F35" s="8"/>
      <c r="G35" s="5"/>
      <c r="H35" s="5"/>
      <c r="I35" s="5"/>
      <c r="J35" s="5"/>
      <c r="K35" s="5"/>
      <c r="L35" s="5"/>
      <c r="M35" s="5"/>
      <c r="N35" s="5"/>
    </row>
    <row r="36" spans="1:14">
      <c r="A36" s="213"/>
      <c r="B36" s="201" t="s">
        <v>31</v>
      </c>
      <c r="C36" s="762" t="s">
        <v>89</v>
      </c>
      <c r="D36" s="762"/>
      <c r="E36" s="762"/>
      <c r="F36" s="8"/>
      <c r="G36" s="5"/>
      <c r="H36" s="5"/>
      <c r="I36" s="5"/>
      <c r="J36" s="5"/>
      <c r="K36" s="5"/>
      <c r="L36" s="5"/>
      <c r="M36" s="5"/>
      <c r="N36" s="5"/>
    </row>
    <row r="37" spans="1:14">
      <c r="A37" s="213"/>
      <c r="B37" s="5"/>
      <c r="C37" s="8"/>
      <c r="D37" s="71"/>
      <c r="E37" s="8"/>
      <c r="F37" s="8"/>
      <c r="G37" s="5"/>
      <c r="H37" s="5"/>
      <c r="I37" s="5"/>
      <c r="J37" s="5"/>
      <c r="K37" s="5"/>
      <c r="L37" s="5"/>
      <c r="M37" s="5"/>
      <c r="N37" s="5"/>
    </row>
    <row r="38" spans="1:14">
      <c r="A38" s="213">
        <v>8</v>
      </c>
      <c r="B38" s="767" t="s">
        <v>310</v>
      </c>
      <c r="C38" s="767"/>
      <c r="D38" s="767"/>
      <c r="E38" s="767"/>
      <c r="F38" s="6"/>
      <c r="G38" s="6"/>
      <c r="H38" s="6"/>
      <c r="I38" s="6"/>
      <c r="J38" s="6"/>
      <c r="K38" s="5"/>
      <c r="L38" s="5"/>
      <c r="M38" s="5"/>
      <c r="N38" s="5"/>
    </row>
    <row r="39" spans="1:14" ht="15" customHeight="1">
      <c r="A39" s="213"/>
      <c r="B39" s="201" t="s">
        <v>33</v>
      </c>
      <c r="C39" s="946" t="s">
        <v>123</v>
      </c>
      <c r="D39" s="946"/>
      <c r="E39" s="946"/>
      <c r="F39" s="8"/>
      <c r="G39" s="5"/>
      <c r="H39" s="5"/>
      <c r="I39" s="5"/>
      <c r="J39" s="5"/>
      <c r="K39" s="5"/>
      <c r="L39" s="5"/>
      <c r="M39" s="5"/>
      <c r="N39" s="5"/>
    </row>
    <row r="40" spans="1:14" ht="14.4" customHeight="1">
      <c r="A40" s="213"/>
      <c r="B40" s="201" t="s">
        <v>30</v>
      </c>
      <c r="C40" s="762" t="s">
        <v>107</v>
      </c>
      <c r="D40" s="762"/>
      <c r="E40" s="762"/>
      <c r="F40" s="8"/>
      <c r="G40" s="5"/>
      <c r="H40" s="5"/>
      <c r="I40" s="5"/>
      <c r="J40" s="5"/>
      <c r="K40" s="5"/>
      <c r="L40" s="5"/>
      <c r="M40" s="5"/>
      <c r="N40" s="5"/>
    </row>
    <row r="41" spans="1:14" ht="14.4" customHeight="1">
      <c r="A41" s="213"/>
      <c r="B41" s="201" t="s">
        <v>31</v>
      </c>
      <c r="C41" s="762" t="s">
        <v>89</v>
      </c>
      <c r="D41" s="762"/>
      <c r="E41" s="762"/>
      <c r="F41" s="8"/>
      <c r="G41" s="5"/>
      <c r="H41" s="5"/>
      <c r="I41" s="5"/>
      <c r="J41" s="5"/>
      <c r="K41" s="5"/>
      <c r="L41" s="5"/>
      <c r="M41" s="5"/>
      <c r="N41" s="5"/>
    </row>
    <row r="42" spans="1:14">
      <c r="A42" s="213"/>
      <c r="B42" s="768" t="s">
        <v>131</v>
      </c>
      <c r="C42" s="769"/>
      <c r="D42" s="769"/>
      <c r="E42" s="770"/>
      <c r="F42" s="8"/>
      <c r="G42" s="5"/>
      <c r="H42" s="5"/>
      <c r="I42" s="5"/>
      <c r="J42" s="5"/>
      <c r="K42" s="5"/>
      <c r="L42" s="5"/>
      <c r="M42" s="5"/>
      <c r="N42" s="5"/>
    </row>
    <row r="43" spans="1:14">
      <c r="A43" s="221"/>
      <c r="B43" s="5"/>
      <c r="C43" s="5"/>
      <c r="D43" s="75"/>
      <c r="E43" s="8"/>
      <c r="F43" s="5"/>
      <c r="G43" s="5"/>
      <c r="H43" s="5"/>
      <c r="I43" s="5"/>
      <c r="J43" s="5"/>
      <c r="K43" s="5"/>
      <c r="L43" s="5"/>
      <c r="M43" s="5"/>
      <c r="N43" s="5"/>
    </row>
    <row r="44" spans="1:14">
      <c r="A44" s="11">
        <v>9</v>
      </c>
      <c r="B44" s="766" t="s">
        <v>311</v>
      </c>
      <c r="C44" s="767"/>
      <c r="D44" s="767"/>
      <c r="E44" s="767"/>
      <c r="F44" s="12"/>
      <c r="G44" s="6"/>
      <c r="H44" s="6"/>
      <c r="I44" s="6"/>
      <c r="J44" s="5"/>
      <c r="K44" s="5"/>
      <c r="L44" s="5"/>
      <c r="M44" s="5"/>
      <c r="N44" s="5"/>
    </row>
    <row r="45" spans="1:14" ht="52.8">
      <c r="A45" s="11"/>
      <c r="B45" s="205" t="s">
        <v>36</v>
      </c>
      <c r="C45" s="216" t="s">
        <v>37</v>
      </c>
      <c r="D45" s="219" t="s">
        <v>976</v>
      </c>
      <c r="E45" s="216" t="s">
        <v>92</v>
      </c>
      <c r="F45" s="5"/>
      <c r="G45" s="5"/>
      <c r="H45" s="5"/>
      <c r="I45" s="5"/>
      <c r="J45" s="5"/>
      <c r="K45" s="5"/>
      <c r="L45" s="5"/>
      <c r="M45" s="5"/>
      <c r="N45" s="5"/>
    </row>
    <row r="46" spans="1:14" ht="145.19999999999999">
      <c r="A46" s="13"/>
      <c r="B46" s="198" t="s">
        <v>825</v>
      </c>
      <c r="C46" s="212" t="s">
        <v>826</v>
      </c>
      <c r="D46" s="457" t="s">
        <v>826</v>
      </c>
      <c r="E46" s="217" t="s">
        <v>974</v>
      </c>
      <c r="F46" s="5"/>
      <c r="G46" s="5"/>
      <c r="H46" s="5"/>
      <c r="I46" s="5"/>
      <c r="J46" s="5"/>
      <c r="K46" s="5"/>
      <c r="L46" s="5"/>
      <c r="M46" s="5"/>
      <c r="N46" s="5"/>
    </row>
    <row r="47" spans="1:14">
      <c r="A47" s="14"/>
      <c r="B47" s="839"/>
      <c r="C47" s="840"/>
      <c r="D47" s="840"/>
      <c r="E47" s="841"/>
      <c r="F47" s="220"/>
      <c r="G47" s="220"/>
      <c r="H47" s="220"/>
      <c r="I47" s="5"/>
      <c r="J47" s="5"/>
      <c r="K47" s="5"/>
      <c r="L47" s="5"/>
      <c r="M47" s="5"/>
      <c r="N47" s="5"/>
    </row>
    <row r="48" spans="1:14">
      <c r="A48" s="15"/>
      <c r="B48" s="37"/>
      <c r="C48" s="209"/>
      <c r="D48" s="75"/>
      <c r="E48" s="209"/>
      <c r="F48" s="220"/>
      <c r="G48" s="220"/>
      <c r="H48" s="220"/>
      <c r="I48" s="220"/>
      <c r="J48" s="5"/>
      <c r="K48" s="5"/>
      <c r="L48" s="5"/>
      <c r="M48" s="5"/>
      <c r="N48" s="5"/>
    </row>
    <row r="49" spans="1:14">
      <c r="A49" s="11">
        <v>10</v>
      </c>
      <c r="B49" s="766" t="s">
        <v>311</v>
      </c>
      <c r="C49" s="767"/>
      <c r="D49" s="767"/>
      <c r="E49" s="767"/>
      <c r="F49" s="220"/>
      <c r="G49" s="220"/>
      <c r="H49" s="220"/>
      <c r="I49" s="5"/>
      <c r="J49" s="5"/>
      <c r="K49" s="5"/>
      <c r="L49" s="5"/>
      <c r="M49" s="5"/>
      <c r="N49" s="5"/>
    </row>
    <row r="50" spans="1:14" ht="21.75" customHeight="1">
      <c r="A50" s="13"/>
      <c r="B50" s="867" t="s">
        <v>41</v>
      </c>
      <c r="C50" s="847" t="s">
        <v>827</v>
      </c>
      <c r="D50" s="848"/>
      <c r="E50" s="849"/>
      <c r="F50" s="5"/>
      <c r="G50" s="5"/>
      <c r="H50" s="5"/>
      <c r="I50" s="5"/>
      <c r="J50" s="5"/>
      <c r="K50" s="1"/>
      <c r="L50" s="5"/>
      <c r="M50" s="5"/>
      <c r="N50" s="5"/>
    </row>
    <row r="51" spans="1:14" ht="35.4" customHeight="1">
      <c r="A51" s="13"/>
      <c r="B51" s="868"/>
      <c r="C51" s="850"/>
      <c r="D51" s="851"/>
      <c r="E51" s="852"/>
      <c r="F51" s="5"/>
      <c r="G51" s="5"/>
      <c r="H51" s="5"/>
      <c r="I51" s="5"/>
      <c r="J51" s="5"/>
      <c r="K51" s="1"/>
      <c r="L51" s="5"/>
      <c r="M51" s="5"/>
      <c r="N51" s="5"/>
    </row>
    <row r="52" spans="1:14" ht="63" customHeight="1">
      <c r="A52" s="11"/>
      <c r="B52" s="16" t="s">
        <v>42</v>
      </c>
      <c r="C52" s="1010" t="s">
        <v>826</v>
      </c>
      <c r="D52" s="1010"/>
      <c r="E52" s="1010"/>
      <c r="F52" s="5"/>
      <c r="G52" s="5"/>
      <c r="H52" s="5"/>
      <c r="I52" s="5"/>
      <c r="J52" s="5"/>
      <c r="K52" s="5"/>
      <c r="L52" s="5"/>
      <c r="M52" s="5"/>
      <c r="N52" s="5"/>
    </row>
    <row r="53" spans="1:14">
      <c r="A53" s="13"/>
      <c r="B53" s="16" t="s">
        <v>43</v>
      </c>
      <c r="C53" s="875" t="s">
        <v>76</v>
      </c>
      <c r="D53" s="876"/>
      <c r="E53" s="877"/>
      <c r="F53" s="5"/>
      <c r="G53" s="5"/>
      <c r="H53" s="5"/>
      <c r="I53" s="5"/>
      <c r="J53" s="5"/>
      <c r="K53" s="17"/>
      <c r="L53" s="5"/>
      <c r="M53" s="5"/>
      <c r="N53" s="5"/>
    </row>
    <row r="54" spans="1:14" ht="14.4" customHeight="1">
      <c r="A54" s="13"/>
      <c r="B54" s="839"/>
      <c r="C54" s="840"/>
      <c r="D54" s="840"/>
      <c r="E54" s="841"/>
      <c r="F54" s="5"/>
      <c r="G54" s="5"/>
      <c r="H54" s="5"/>
      <c r="I54" s="5"/>
      <c r="J54" s="5"/>
      <c r="K54" s="17"/>
      <c r="L54" s="5"/>
      <c r="M54" s="5"/>
      <c r="N54" s="5"/>
    </row>
    <row r="55" spans="1:14">
      <c r="A55" s="18" t="s">
        <v>45</v>
      </c>
      <c r="B55" s="858" t="s">
        <v>46</v>
      </c>
      <c r="C55" s="858"/>
      <c r="D55" s="858"/>
      <c r="E55" s="858"/>
      <c r="F55" s="38"/>
      <c r="G55" s="38"/>
      <c r="H55" s="38"/>
      <c r="I55" s="38"/>
      <c r="J55" s="38"/>
      <c r="K55" s="38"/>
      <c r="L55" s="38"/>
      <c r="M55" s="38"/>
      <c r="N55" s="38"/>
    </row>
    <row r="56" spans="1:14">
      <c r="A56" s="23"/>
      <c r="B56" s="24"/>
      <c r="C56" s="25"/>
      <c r="D56" s="76"/>
      <c r="E56" s="25"/>
      <c r="F56" s="25"/>
      <c r="G56" s="5"/>
      <c r="H56" s="5"/>
      <c r="I56" s="5"/>
      <c r="J56" s="5"/>
      <c r="K56" s="5"/>
      <c r="L56" s="5"/>
      <c r="M56" s="5"/>
      <c r="N56" s="5"/>
    </row>
    <row r="57" spans="1:14">
      <c r="A57" s="213">
        <v>11</v>
      </c>
      <c r="B57" s="2" t="s">
        <v>47</v>
      </c>
      <c r="C57" s="953" t="s">
        <v>134</v>
      </c>
      <c r="D57" s="953"/>
      <c r="E57" s="953"/>
      <c r="F57" s="6"/>
      <c r="G57" s="6"/>
      <c r="H57" s="26"/>
      <c r="I57" s="6"/>
      <c r="J57" s="6"/>
      <c r="K57" s="5"/>
      <c r="L57" s="5"/>
      <c r="M57" s="5"/>
      <c r="N57" s="5"/>
    </row>
    <row r="58" spans="1:14">
      <c r="A58" s="213"/>
      <c r="B58" s="220"/>
      <c r="C58" s="220"/>
      <c r="D58" s="72"/>
      <c r="E58" s="220"/>
      <c r="F58" s="220"/>
      <c r="G58" s="220"/>
      <c r="H58" s="27"/>
      <c r="I58" s="27"/>
      <c r="J58" s="220"/>
      <c r="K58" s="5"/>
      <c r="L58" s="5"/>
      <c r="M58" s="5"/>
      <c r="N58" s="5"/>
    </row>
    <row r="59" spans="1:14">
      <c r="A59" s="213">
        <v>12</v>
      </c>
      <c r="B59" s="6" t="s">
        <v>48</v>
      </c>
      <c r="C59" s="6"/>
      <c r="D59" s="77"/>
      <c r="E59" s="26"/>
      <c r="F59" s="26"/>
      <c r="G59" s="6"/>
      <c r="H59" s="128">
        <v>45373</v>
      </c>
      <c r="I59" s="128">
        <f>H59+89</f>
        <v>45462</v>
      </c>
      <c r="J59" s="6"/>
      <c r="K59" s="6"/>
      <c r="L59" s="6"/>
      <c r="M59" s="6"/>
      <c r="N59" s="6"/>
    </row>
    <row r="60" spans="1:14">
      <c r="A60" s="213"/>
      <c r="B60" s="6"/>
      <c r="C60" s="6"/>
      <c r="D60" s="77"/>
      <c r="E60" s="26"/>
      <c r="F60" s="26"/>
      <c r="G60" s="26"/>
      <c r="H60" s="128"/>
      <c r="I60" s="128"/>
      <c r="J60" s="6"/>
      <c r="K60" s="6"/>
      <c r="L60" s="6"/>
      <c r="M60" s="6"/>
      <c r="N60" s="6"/>
    </row>
    <row r="61" spans="1:14">
      <c r="A61" s="213"/>
      <c r="B61" s="201" t="s">
        <v>49</v>
      </c>
      <c r="C61" s="762" t="s">
        <v>828</v>
      </c>
      <c r="D61" s="762"/>
      <c r="E61" s="762"/>
      <c r="F61" s="27"/>
      <c r="G61" s="27"/>
      <c r="H61" s="220"/>
      <c r="I61" s="220"/>
      <c r="J61" s="220"/>
      <c r="K61" s="220"/>
      <c r="L61" s="220"/>
      <c r="M61" s="220"/>
      <c r="N61" s="220"/>
    </row>
    <row r="62" spans="1:14">
      <c r="A62" s="213"/>
      <c r="B62" s="220"/>
      <c r="C62" s="220"/>
      <c r="D62" s="115"/>
      <c r="E62" s="55"/>
      <c r="F62" s="220"/>
      <c r="G62" s="220"/>
      <c r="H62" s="55"/>
      <c r="I62" s="220"/>
      <c r="J62" s="55"/>
      <c r="K62" s="220"/>
      <c r="L62" s="220"/>
      <c r="M62" s="220"/>
      <c r="N62" s="220"/>
    </row>
    <row r="63" spans="1:14">
      <c r="A63" s="213"/>
      <c r="B63" s="767" t="s">
        <v>50</v>
      </c>
      <c r="C63" s="800" t="s">
        <v>829</v>
      </c>
      <c r="D63" s="908" t="s">
        <v>100</v>
      </c>
      <c r="E63" s="802" t="s">
        <v>96</v>
      </c>
      <c r="F63" s="790" t="s">
        <v>117</v>
      </c>
      <c r="G63" s="791"/>
      <c r="H63" s="792"/>
      <c r="I63" s="771" t="s">
        <v>52</v>
      </c>
      <c r="J63" s="771"/>
      <c r="K63" s="771"/>
      <c r="L63" s="771" t="s">
        <v>53</v>
      </c>
      <c r="M63" s="771"/>
      <c r="N63" s="771"/>
    </row>
    <row r="64" spans="1:14" ht="52.8">
      <c r="A64" s="221"/>
      <c r="B64" s="767"/>
      <c r="C64" s="801"/>
      <c r="D64" s="909"/>
      <c r="E64" s="803"/>
      <c r="F64" s="201" t="s">
        <v>54</v>
      </c>
      <c r="G64" s="201" t="s">
        <v>55</v>
      </c>
      <c r="H64" s="201" t="s">
        <v>56</v>
      </c>
      <c r="I64" s="201" t="s">
        <v>57</v>
      </c>
      <c r="J64" s="201" t="s">
        <v>55</v>
      </c>
      <c r="K64" s="201" t="s">
        <v>56</v>
      </c>
      <c r="L64" s="201" t="s">
        <v>57</v>
      </c>
      <c r="M64" s="201" t="s">
        <v>55</v>
      </c>
      <c r="N64" s="201" t="s">
        <v>56</v>
      </c>
    </row>
    <row r="65" spans="1:14">
      <c r="A65" s="221"/>
      <c r="B65" s="201" t="s">
        <v>80</v>
      </c>
      <c r="C65" s="130">
        <v>115.45</v>
      </c>
      <c r="D65" s="210">
        <v>120.65</v>
      </c>
      <c r="E65" s="210">
        <v>114</v>
      </c>
      <c r="F65" s="210">
        <v>103.15</v>
      </c>
      <c r="G65" s="210">
        <v>104</v>
      </c>
      <c r="H65" s="210">
        <v>97.5</v>
      </c>
      <c r="I65" s="210" t="s">
        <v>40</v>
      </c>
      <c r="J65" s="210" t="s">
        <v>40</v>
      </c>
      <c r="K65" s="210" t="s">
        <v>40</v>
      </c>
      <c r="L65" s="210" t="s">
        <v>40</v>
      </c>
      <c r="M65" s="210" t="s">
        <v>40</v>
      </c>
      <c r="N65" s="210" t="s">
        <v>40</v>
      </c>
    </row>
    <row r="66" spans="1:14">
      <c r="A66" s="221"/>
      <c r="B66" s="201" t="s">
        <v>696</v>
      </c>
      <c r="C66" s="130">
        <v>22096.75</v>
      </c>
      <c r="D66" s="210">
        <v>22336.400000000001</v>
      </c>
      <c r="E66" s="210">
        <v>23516</v>
      </c>
      <c r="F66" s="210">
        <v>24462</v>
      </c>
      <c r="G66" s="210">
        <v>22529.95</v>
      </c>
      <c r="H66" s="210">
        <v>22427.75</v>
      </c>
      <c r="I66" s="210" t="s">
        <v>40</v>
      </c>
      <c r="J66" s="210" t="s">
        <v>40</v>
      </c>
      <c r="K66" s="210" t="s">
        <v>40</v>
      </c>
      <c r="L66" s="210" t="s">
        <v>40</v>
      </c>
      <c r="M66" s="210" t="s">
        <v>40</v>
      </c>
      <c r="N66" s="210" t="s">
        <v>40</v>
      </c>
    </row>
    <row r="67" spans="1:14">
      <c r="A67" s="221"/>
      <c r="B67" s="201" t="s">
        <v>313</v>
      </c>
      <c r="C67" s="829" t="s">
        <v>76</v>
      </c>
      <c r="D67" s="829"/>
      <c r="E67" s="829"/>
      <c r="F67" s="829"/>
      <c r="G67" s="829"/>
      <c r="H67" s="829"/>
      <c r="I67" s="829"/>
      <c r="J67" s="829"/>
      <c r="K67" s="829"/>
      <c r="L67" s="829"/>
      <c r="M67" s="829"/>
      <c r="N67" s="829"/>
    </row>
    <row r="68" spans="1:14" s="5" customFormat="1" ht="13.2">
      <c r="A68" s="221"/>
      <c r="B68" s="830" t="s">
        <v>697</v>
      </c>
      <c r="C68" s="830"/>
      <c r="D68" s="830"/>
      <c r="E68" s="830"/>
      <c r="F68" s="830"/>
      <c r="G68" s="830"/>
      <c r="H68" s="830"/>
      <c r="I68" s="830"/>
      <c r="J68" s="830"/>
      <c r="K68" s="830"/>
      <c r="L68" s="830"/>
      <c r="M68" s="830"/>
      <c r="N68" s="830"/>
    </row>
    <row r="69" spans="1:14">
      <c r="A69" s="221"/>
      <c r="B69" s="832" t="s">
        <v>79</v>
      </c>
      <c r="C69" s="832"/>
      <c r="D69" s="832"/>
      <c r="E69" s="832"/>
      <c r="F69" s="832"/>
      <c r="G69" s="832"/>
      <c r="H69" s="832"/>
      <c r="I69" s="832"/>
      <c r="J69" s="832"/>
      <c r="K69" s="832"/>
      <c r="L69" s="832"/>
      <c r="M69" s="832"/>
      <c r="N69" s="832"/>
    </row>
    <row r="70" spans="1:14">
      <c r="A70" s="221"/>
      <c r="B70" s="810" t="s">
        <v>60</v>
      </c>
      <c r="C70" s="810"/>
      <c r="D70" s="810"/>
      <c r="E70" s="810"/>
      <c r="F70" s="810"/>
      <c r="G70" s="810"/>
      <c r="H70" s="810"/>
      <c r="I70" s="810"/>
      <c r="J70" s="810"/>
      <c r="K70" s="810"/>
      <c r="L70" s="810"/>
      <c r="M70" s="810"/>
      <c r="N70" s="810"/>
    </row>
    <row r="71" spans="1:14">
      <c r="A71" s="1"/>
      <c r="B71" s="853" t="s">
        <v>61</v>
      </c>
      <c r="C71" s="853"/>
      <c r="D71" s="853"/>
      <c r="E71" s="853"/>
      <c r="F71" s="853"/>
      <c r="G71" s="853"/>
      <c r="H71" s="853"/>
      <c r="I71" s="853"/>
      <c r="J71" s="853"/>
      <c r="K71" s="853"/>
      <c r="L71" s="853"/>
      <c r="M71" s="853"/>
      <c r="N71" s="853"/>
    </row>
    <row r="72" spans="1:14">
      <c r="A72" s="221"/>
      <c r="B72" s="831" t="s">
        <v>110</v>
      </c>
      <c r="C72" s="831"/>
      <c r="D72" s="831"/>
      <c r="E72" s="831"/>
      <c r="F72" s="831"/>
      <c r="G72" s="831"/>
      <c r="H72" s="831"/>
      <c r="I72" s="831"/>
      <c r="J72" s="831"/>
      <c r="K72" s="831"/>
      <c r="L72" s="831"/>
      <c r="M72" s="831"/>
      <c r="N72" s="831"/>
    </row>
    <row r="73" spans="1:14">
      <c r="A73" s="221"/>
      <c r="B73" s="831" t="s">
        <v>62</v>
      </c>
      <c r="C73" s="831"/>
      <c r="D73" s="831"/>
      <c r="E73" s="831"/>
      <c r="F73" s="831"/>
      <c r="G73" s="831"/>
      <c r="H73" s="831"/>
      <c r="I73" s="831"/>
      <c r="J73" s="831"/>
      <c r="K73" s="831"/>
      <c r="L73" s="831"/>
      <c r="M73" s="831"/>
      <c r="N73" s="831"/>
    </row>
    <row r="74" spans="1:14">
      <c r="A74" s="221"/>
      <c r="B74" s="30"/>
      <c r="C74" s="30"/>
      <c r="D74" s="78"/>
      <c r="E74" s="30"/>
      <c r="F74" s="30"/>
      <c r="G74" s="8"/>
      <c r="H74" s="8"/>
      <c r="I74" s="8"/>
      <c r="J74" s="8"/>
      <c r="K74" s="8"/>
      <c r="L74" s="8" t="s">
        <v>119</v>
      </c>
      <c r="M74" s="8"/>
      <c r="N74" s="8"/>
    </row>
    <row r="75" spans="1:14" ht="48" customHeight="1">
      <c r="A75" s="213">
        <v>13</v>
      </c>
      <c r="B75" s="796" t="s">
        <v>63</v>
      </c>
      <c r="C75" s="797"/>
      <c r="D75" s="797"/>
      <c r="E75" s="797"/>
      <c r="F75" s="797"/>
      <c r="G75" s="766"/>
      <c r="H75" s="6"/>
      <c r="I75" s="6"/>
      <c r="J75" s="6"/>
      <c r="K75" s="6"/>
      <c r="L75" s="6"/>
      <c r="M75" s="6"/>
      <c r="N75" s="6"/>
    </row>
    <row r="76" spans="1:14">
      <c r="A76" s="213"/>
      <c r="B76" s="5"/>
      <c r="C76" s="220"/>
      <c r="D76" s="72"/>
      <c r="E76" s="220"/>
      <c r="F76" s="220"/>
      <c r="G76" s="220"/>
      <c r="H76" s="220"/>
      <c r="I76" s="220"/>
      <c r="J76" s="220"/>
      <c r="K76" s="220"/>
      <c r="L76" s="220"/>
      <c r="M76" s="220"/>
      <c r="N76" s="220"/>
    </row>
    <row r="77" spans="1:14" ht="39.6">
      <c r="A77" s="221"/>
      <c r="B77" s="204" t="s">
        <v>64</v>
      </c>
      <c r="C77" s="206" t="s">
        <v>65</v>
      </c>
      <c r="D77" s="73" t="s">
        <v>342</v>
      </c>
      <c r="E77" s="206" t="s">
        <v>94</v>
      </c>
      <c r="F77" s="206" t="s">
        <v>67</v>
      </c>
      <c r="G77" s="206" t="s">
        <v>81</v>
      </c>
      <c r="H77" s="8"/>
      <c r="I77" s="8"/>
      <c r="J77" s="8"/>
      <c r="K77" s="8"/>
      <c r="L77" s="8"/>
      <c r="M77" s="8"/>
      <c r="N77" s="8"/>
    </row>
    <row r="78" spans="1:14" ht="25.5" customHeight="1">
      <c r="A78" s="221"/>
      <c r="B78" s="828" t="s">
        <v>440</v>
      </c>
      <c r="C78" s="91" t="s">
        <v>830</v>
      </c>
      <c r="D78" s="130">
        <v>4.5</v>
      </c>
      <c r="E78" s="130">
        <v>8.15</v>
      </c>
      <c r="F78" s="958" t="s">
        <v>108</v>
      </c>
      <c r="G78" s="958" t="s">
        <v>95</v>
      </c>
      <c r="H78" s="32"/>
      <c r="I78" s="32"/>
      <c r="J78" s="32"/>
      <c r="K78" s="32"/>
      <c r="L78" s="32"/>
      <c r="M78" s="32"/>
      <c r="N78" s="32"/>
    </row>
    <row r="79" spans="1:14">
      <c r="A79" s="221"/>
      <c r="B79" s="956"/>
      <c r="C79" s="91" t="s">
        <v>126</v>
      </c>
      <c r="D79" s="130"/>
      <c r="E79" s="130"/>
      <c r="F79" s="959"/>
      <c r="G79" s="959"/>
      <c r="H79" s="32"/>
      <c r="I79" s="32"/>
      <c r="J79" s="32"/>
      <c r="K79" s="32"/>
      <c r="L79" s="32"/>
      <c r="M79" s="32"/>
      <c r="N79" s="32"/>
    </row>
    <row r="80" spans="1:14" ht="26.4">
      <c r="A80" s="221"/>
      <c r="B80" s="956"/>
      <c r="C80" s="174" t="s">
        <v>831</v>
      </c>
      <c r="D80" s="130">
        <v>4.71</v>
      </c>
      <c r="E80" s="130">
        <v>1.1499999999999999</v>
      </c>
      <c r="F80" s="959"/>
      <c r="G80" s="959"/>
      <c r="H80" s="32"/>
      <c r="I80" s="32"/>
      <c r="J80" s="32"/>
      <c r="K80" s="32"/>
      <c r="L80" s="32"/>
      <c r="M80" s="32"/>
      <c r="N80" s="32"/>
    </row>
    <row r="81" spans="1:14">
      <c r="A81" s="221"/>
      <c r="B81" s="956"/>
      <c r="C81" s="174" t="s">
        <v>832</v>
      </c>
      <c r="D81" s="130">
        <v>97.15</v>
      </c>
      <c r="E81" s="130">
        <v>106.15</v>
      </c>
      <c r="F81" s="959"/>
      <c r="G81" s="959"/>
      <c r="H81" s="32"/>
      <c r="I81" s="32"/>
      <c r="J81" s="32"/>
      <c r="K81" s="32"/>
      <c r="L81" s="32"/>
      <c r="M81" s="32"/>
      <c r="N81" s="32"/>
    </row>
    <row r="82" spans="1:14" ht="26.4">
      <c r="A82" s="221"/>
      <c r="B82" s="956"/>
      <c r="C82" s="174" t="s">
        <v>833</v>
      </c>
      <c r="D82" s="130">
        <v>12.76</v>
      </c>
      <c r="E82" s="130">
        <v>11.53</v>
      </c>
      <c r="F82" s="959"/>
      <c r="G82" s="959"/>
      <c r="H82" s="32"/>
      <c r="I82" s="32"/>
      <c r="J82" s="32"/>
      <c r="K82" s="32"/>
      <c r="L82" s="32"/>
      <c r="M82" s="32"/>
      <c r="N82" s="32"/>
    </row>
    <row r="83" spans="1:14">
      <c r="A83" s="221"/>
      <c r="B83" s="957"/>
      <c r="C83" s="91" t="s">
        <v>70</v>
      </c>
      <c r="D83" s="130">
        <v>30.2</v>
      </c>
      <c r="E83" s="130">
        <v>39.61</v>
      </c>
      <c r="F83" s="959"/>
      <c r="G83" s="959"/>
      <c r="H83" s="32"/>
      <c r="I83" s="32"/>
      <c r="J83" s="32"/>
      <c r="K83" s="32"/>
      <c r="L83" s="32"/>
      <c r="M83" s="32"/>
      <c r="N83" s="32"/>
    </row>
    <row r="84" spans="1:14">
      <c r="A84" s="221"/>
      <c r="B84" s="828" t="s">
        <v>71</v>
      </c>
      <c r="C84" s="91" t="s">
        <v>830</v>
      </c>
      <c r="D84" s="130">
        <v>21.33</v>
      </c>
      <c r="E84" s="130">
        <f>103.15/8.15</f>
        <v>12.656441717791411</v>
      </c>
      <c r="F84" s="959"/>
      <c r="G84" s="959"/>
      <c r="H84" s="32"/>
      <c r="I84" s="32"/>
      <c r="J84" s="32"/>
      <c r="K84" s="32"/>
      <c r="L84" s="32"/>
      <c r="M84" s="32"/>
      <c r="N84" s="32"/>
    </row>
    <row r="85" spans="1:14">
      <c r="A85" s="221"/>
      <c r="B85" s="956"/>
      <c r="C85" s="91" t="s">
        <v>126</v>
      </c>
      <c r="D85" s="130"/>
      <c r="E85" s="130"/>
      <c r="F85" s="959"/>
      <c r="G85" s="959"/>
      <c r="H85" s="32"/>
      <c r="I85" s="32"/>
      <c r="J85" s="32"/>
      <c r="K85" s="32"/>
      <c r="L85" s="32"/>
      <c r="M85" s="32"/>
      <c r="N85" s="32"/>
    </row>
    <row r="86" spans="1:14" ht="26.4">
      <c r="A86" s="221"/>
      <c r="B86" s="956"/>
      <c r="C86" s="174" t="s">
        <v>831</v>
      </c>
      <c r="D86" s="130">
        <v>36.43</v>
      </c>
      <c r="E86" s="130">
        <f>138/1.15</f>
        <v>120.00000000000001</v>
      </c>
      <c r="F86" s="959"/>
      <c r="G86" s="959"/>
      <c r="H86" s="32"/>
      <c r="I86" s="32"/>
      <c r="J86" s="32"/>
      <c r="K86" s="32"/>
      <c r="L86" s="32"/>
      <c r="M86" s="32"/>
      <c r="N86" s="32"/>
    </row>
    <row r="87" spans="1:14">
      <c r="A87" s="221"/>
      <c r="B87" s="956"/>
      <c r="C87" s="174" t="s">
        <v>832</v>
      </c>
      <c r="D87" s="130">
        <v>25.06</v>
      </c>
      <c r="E87" s="130">
        <f>2393.25/106.15</f>
        <v>22.545925577013659</v>
      </c>
      <c r="F87" s="959"/>
      <c r="G87" s="959"/>
      <c r="H87" s="32"/>
      <c r="I87" s="32"/>
      <c r="J87" s="32"/>
      <c r="K87" s="32"/>
      <c r="L87" s="32"/>
      <c r="M87" s="32"/>
      <c r="N87" s="32"/>
    </row>
    <row r="88" spans="1:14" ht="26.4">
      <c r="A88" s="221"/>
      <c r="B88" s="956"/>
      <c r="C88" s="174" t="s">
        <v>833</v>
      </c>
      <c r="D88" s="130">
        <v>26.76</v>
      </c>
      <c r="E88" s="130">
        <v>27.81</v>
      </c>
      <c r="F88" s="959"/>
      <c r="G88" s="959"/>
      <c r="H88" s="32"/>
      <c r="I88" s="32"/>
      <c r="J88" s="32"/>
      <c r="K88" s="32"/>
      <c r="L88" s="32"/>
      <c r="M88" s="32"/>
      <c r="N88" s="32"/>
    </row>
    <row r="89" spans="1:14">
      <c r="A89" s="221"/>
      <c r="B89" s="957"/>
      <c r="C89" s="91" t="s">
        <v>70</v>
      </c>
      <c r="D89" s="130">
        <v>29.41</v>
      </c>
      <c r="E89" s="130">
        <v>56.79</v>
      </c>
      <c r="F89" s="959"/>
      <c r="G89" s="959"/>
      <c r="H89" s="32"/>
      <c r="I89" s="32"/>
      <c r="J89" s="32"/>
      <c r="K89" s="32"/>
      <c r="L89" s="32"/>
      <c r="M89" s="32"/>
      <c r="N89" s="32"/>
    </row>
    <row r="90" spans="1:14">
      <c r="A90" s="221"/>
      <c r="B90" s="828" t="s">
        <v>72</v>
      </c>
      <c r="C90" s="91" t="s">
        <v>830</v>
      </c>
      <c r="D90" s="130">
        <v>45.21</v>
      </c>
      <c r="E90" s="226">
        <f>535.84/3187.91</f>
        <v>0.16808504631561119</v>
      </c>
      <c r="F90" s="959"/>
      <c r="G90" s="959"/>
      <c r="H90" s="32"/>
      <c r="I90" s="32"/>
      <c r="J90" s="32"/>
      <c r="K90" s="32"/>
      <c r="L90" s="32"/>
      <c r="M90" s="32"/>
      <c r="N90" s="32"/>
    </row>
    <row r="91" spans="1:14">
      <c r="A91" s="221"/>
      <c r="B91" s="956"/>
      <c r="C91" s="91" t="s">
        <v>126</v>
      </c>
      <c r="D91" s="130"/>
      <c r="E91" s="130"/>
      <c r="F91" s="959"/>
      <c r="G91" s="959"/>
      <c r="H91" s="32"/>
      <c r="I91" s="32"/>
      <c r="J91" s="32"/>
      <c r="K91" s="32"/>
      <c r="L91" s="32"/>
      <c r="M91" s="32"/>
      <c r="N91" s="32"/>
    </row>
    <row r="92" spans="1:14" ht="26.4">
      <c r="A92" s="221"/>
      <c r="B92" s="956"/>
      <c r="C92" s="174" t="s">
        <v>831</v>
      </c>
      <c r="D92" s="226">
        <v>8.3599999999999994E-2</v>
      </c>
      <c r="E92" s="226">
        <f>60.55/2317.65</f>
        <v>2.6125601363450043E-2</v>
      </c>
      <c r="F92" s="959"/>
      <c r="G92" s="959"/>
      <c r="H92" s="32"/>
      <c r="I92" s="32"/>
      <c r="J92" s="32"/>
      <c r="K92" s="32"/>
      <c r="L92" s="32"/>
      <c r="M92" s="32"/>
      <c r="N92" s="32"/>
    </row>
    <row r="93" spans="1:14">
      <c r="A93" s="221"/>
      <c r="B93" s="956"/>
      <c r="C93" s="174" t="s">
        <v>832</v>
      </c>
      <c r="D93" s="226">
        <v>0.28499999999999998</v>
      </c>
      <c r="E93" s="226">
        <f>5117.31/22494.7</f>
        <v>0.22748958643591602</v>
      </c>
      <c r="F93" s="959"/>
      <c r="G93" s="959"/>
      <c r="H93" s="32"/>
      <c r="I93" s="32"/>
      <c r="J93" s="32"/>
      <c r="K93" s="32"/>
      <c r="L93" s="32"/>
      <c r="M93" s="32"/>
      <c r="N93" s="32"/>
    </row>
    <row r="94" spans="1:14" ht="26.4">
      <c r="A94" s="221"/>
      <c r="B94" s="956"/>
      <c r="C94" s="174" t="s">
        <v>833</v>
      </c>
      <c r="D94" s="226">
        <v>0.22700000000000001</v>
      </c>
      <c r="E94" s="226">
        <v>0.21579999999999999</v>
      </c>
      <c r="F94" s="959"/>
      <c r="G94" s="959"/>
      <c r="H94" s="32"/>
      <c r="I94" s="32"/>
      <c r="J94" s="32"/>
      <c r="K94" s="32"/>
      <c r="L94" s="32"/>
      <c r="M94" s="32"/>
      <c r="N94" s="32"/>
    </row>
    <row r="95" spans="1:14">
      <c r="A95" s="221"/>
      <c r="B95" s="957"/>
      <c r="C95" s="91" t="s">
        <v>70</v>
      </c>
      <c r="D95" s="130">
        <v>19.850000000000001</v>
      </c>
      <c r="E95" s="226">
        <v>0.1565</v>
      </c>
      <c r="F95" s="959"/>
      <c r="G95" s="959"/>
      <c r="H95" s="32"/>
      <c r="I95" s="32"/>
      <c r="J95" s="32"/>
      <c r="K95" s="32"/>
      <c r="L95" s="32"/>
      <c r="M95" s="32"/>
      <c r="N95" s="32"/>
    </row>
    <row r="96" spans="1:14">
      <c r="A96" s="221"/>
      <c r="B96" s="972" t="s">
        <v>73</v>
      </c>
      <c r="C96" s="91" t="s">
        <v>830</v>
      </c>
      <c r="D96" s="130">
        <v>2.41</v>
      </c>
      <c r="E96" s="130">
        <f>3187.91/88.476</f>
        <v>36.03135313531353</v>
      </c>
      <c r="F96" s="959"/>
      <c r="G96" s="959"/>
      <c r="H96" s="32"/>
      <c r="I96" s="32"/>
      <c r="J96" s="32"/>
      <c r="K96" s="32"/>
      <c r="L96" s="32"/>
      <c r="M96" s="32"/>
      <c r="N96" s="32"/>
    </row>
    <row r="97" spans="1:14">
      <c r="A97" s="221"/>
      <c r="B97" s="973"/>
      <c r="C97" s="91" t="s">
        <v>126</v>
      </c>
      <c r="D97" s="130" t="s">
        <v>77</v>
      </c>
      <c r="E97" s="130"/>
      <c r="F97" s="959"/>
      <c r="G97" s="959"/>
      <c r="H97" s="32"/>
      <c r="I97" s="32"/>
      <c r="J97" s="32"/>
      <c r="K97" s="32"/>
      <c r="L97" s="32"/>
      <c r="M97" s="32"/>
      <c r="N97" s="32"/>
    </row>
    <row r="98" spans="1:14" ht="26.4">
      <c r="A98" s="221"/>
      <c r="B98" s="973"/>
      <c r="C98" s="174" t="s">
        <v>831</v>
      </c>
      <c r="D98" s="130" t="s">
        <v>834</v>
      </c>
      <c r="E98" s="130">
        <f>2317.65/54.796</f>
        <v>42.295970508796266</v>
      </c>
      <c r="F98" s="959"/>
      <c r="G98" s="959"/>
      <c r="H98" s="32"/>
      <c r="I98" s="32"/>
      <c r="J98" s="32"/>
      <c r="K98" s="32"/>
      <c r="L98" s="32"/>
      <c r="M98" s="32"/>
      <c r="N98" s="32"/>
    </row>
    <row r="99" spans="1:14">
      <c r="A99" s="221"/>
      <c r="B99" s="973"/>
      <c r="C99" s="174" t="s">
        <v>832</v>
      </c>
      <c r="D99" s="130" t="s">
        <v>834</v>
      </c>
      <c r="E99" s="130">
        <f>22494.7/48.232</f>
        <v>466.38538729474209</v>
      </c>
      <c r="F99" s="959"/>
      <c r="G99" s="959"/>
      <c r="H99" s="32"/>
      <c r="I99" s="32"/>
      <c r="J99" s="32"/>
      <c r="K99" s="32"/>
      <c r="L99" s="32"/>
      <c r="M99" s="32"/>
      <c r="N99" s="32"/>
    </row>
    <row r="100" spans="1:14" ht="26.4">
      <c r="A100" s="221"/>
      <c r="B100" s="973"/>
      <c r="C100" s="174" t="s">
        <v>833</v>
      </c>
      <c r="D100" s="130" t="s">
        <v>834</v>
      </c>
      <c r="E100" s="130">
        <v>53.45</v>
      </c>
      <c r="F100" s="959"/>
      <c r="G100" s="959"/>
      <c r="H100" s="32"/>
      <c r="I100" s="32"/>
      <c r="J100" s="32"/>
      <c r="K100" s="32"/>
      <c r="L100" s="32"/>
      <c r="M100" s="32"/>
      <c r="N100" s="32"/>
    </row>
    <row r="101" spans="1:14" ht="15" customHeight="1">
      <c r="A101" s="221"/>
      <c r="B101" s="973"/>
      <c r="C101" s="2" t="s">
        <v>70</v>
      </c>
      <c r="D101" s="130" t="s">
        <v>77</v>
      </c>
      <c r="E101" s="130">
        <v>562.13</v>
      </c>
      <c r="F101" s="974"/>
      <c r="G101" s="974"/>
      <c r="H101" s="32"/>
      <c r="I101" s="32"/>
      <c r="J101" s="32"/>
      <c r="K101" s="32"/>
      <c r="L101" s="32"/>
      <c r="M101" s="32"/>
      <c r="N101" s="32"/>
    </row>
    <row r="102" spans="1:14" ht="44.4" customHeight="1">
      <c r="A102" s="5"/>
      <c r="B102" s="989" t="s">
        <v>835</v>
      </c>
      <c r="C102" s="989"/>
      <c r="D102" s="989"/>
      <c r="E102" s="989"/>
      <c r="F102" s="989"/>
      <c r="G102" s="989"/>
      <c r="H102" s="32"/>
      <c r="I102" s="32"/>
      <c r="J102" s="5"/>
      <c r="K102" s="5"/>
      <c r="L102" s="5"/>
      <c r="M102" s="5"/>
      <c r="N102" s="5"/>
    </row>
    <row r="103" spans="1:14">
      <c r="A103" s="209"/>
      <c r="B103" s="36" t="s">
        <v>74</v>
      </c>
      <c r="C103" s="807" t="s">
        <v>40</v>
      </c>
      <c r="D103" s="807"/>
      <c r="E103" s="807"/>
      <c r="F103" s="807"/>
      <c r="G103" s="807"/>
      <c r="H103" s="5"/>
      <c r="I103" s="5"/>
      <c r="J103" s="5"/>
      <c r="K103" s="5"/>
      <c r="L103" s="5"/>
      <c r="M103" s="5"/>
      <c r="N103" s="5"/>
    </row>
    <row r="104" spans="1:14">
      <c r="A104" s="5"/>
      <c r="B104" s="5"/>
      <c r="C104" s="218"/>
      <c r="D104" s="92"/>
      <c r="E104" s="208"/>
      <c r="F104" s="208"/>
      <c r="G104" s="208"/>
      <c r="H104" s="5"/>
      <c r="I104" s="5"/>
      <c r="J104" s="5"/>
      <c r="K104" s="5"/>
      <c r="L104" s="5"/>
      <c r="M104" s="5"/>
      <c r="N104" s="5"/>
    </row>
    <row r="105" spans="1:14">
      <c r="A105" s="5"/>
      <c r="B105" s="5"/>
      <c r="C105" s="5"/>
      <c r="D105" s="92"/>
      <c r="H105" s="5"/>
      <c r="I105" s="5"/>
      <c r="J105" s="5"/>
      <c r="K105" s="5"/>
      <c r="L105" s="5"/>
      <c r="M105" s="5"/>
      <c r="N105" s="5"/>
    </row>
    <row r="106" spans="1:14" ht="15" customHeight="1">
      <c r="A106" s="5"/>
      <c r="B106" s="5"/>
      <c r="C106" s="5"/>
      <c r="D106" s="69"/>
      <c r="H106" s="208"/>
      <c r="I106" s="5"/>
      <c r="J106" s="5"/>
      <c r="K106" s="5"/>
      <c r="L106" s="5"/>
      <c r="M106" s="5"/>
      <c r="N106" s="5"/>
    </row>
    <row r="107" spans="1:14" ht="15" customHeight="1">
      <c r="B107" s="843" t="s">
        <v>836</v>
      </c>
      <c r="C107" s="843"/>
      <c r="D107" s="843"/>
      <c r="E107" s="843"/>
      <c r="F107" s="843"/>
      <c r="G107" s="843"/>
    </row>
    <row r="108" spans="1:14" ht="15" customHeight="1">
      <c r="B108" s="933" t="s">
        <v>837</v>
      </c>
      <c r="C108" s="933"/>
      <c r="D108" s="933"/>
      <c r="E108" s="933"/>
      <c r="F108" s="933"/>
      <c r="G108" s="933"/>
    </row>
    <row r="109" spans="1:14">
      <c r="C109" s="109"/>
      <c r="D109" s="109"/>
    </row>
    <row r="110" spans="1:14">
      <c r="C110" s="117"/>
    </row>
    <row r="111" spans="1:14">
      <c r="C111" s="109"/>
      <c r="D111" s="109"/>
    </row>
    <row r="112" spans="1:14">
      <c r="C112" s="109"/>
    </row>
  </sheetData>
  <mergeCells count="66">
    <mergeCell ref="B102:G102"/>
    <mergeCell ref="C103:G103"/>
    <mergeCell ref="B107:G107"/>
    <mergeCell ref="B108:G108"/>
    <mergeCell ref="B70:N70"/>
    <mergeCell ref="B71:N71"/>
    <mergeCell ref="B72:N72"/>
    <mergeCell ref="B73:N73"/>
    <mergeCell ref="B75:G75"/>
    <mergeCell ref="B78:B83"/>
    <mergeCell ref="F78:F101"/>
    <mergeCell ref="G78:G101"/>
    <mergeCell ref="B84:B89"/>
    <mergeCell ref="B90:B95"/>
    <mergeCell ref="B96:B101"/>
    <mergeCell ref="B69:N69"/>
    <mergeCell ref="C53:E53"/>
    <mergeCell ref="B54:E54"/>
    <mergeCell ref="B55:E55"/>
    <mergeCell ref="C57:E57"/>
    <mergeCell ref="C61:E61"/>
    <mergeCell ref="B63:B64"/>
    <mergeCell ref="C63:C64"/>
    <mergeCell ref="D63:D64"/>
    <mergeCell ref="E63:E64"/>
    <mergeCell ref="F63:H63"/>
    <mergeCell ref="I63:K63"/>
    <mergeCell ref="L63:N63"/>
    <mergeCell ref="C67:N67"/>
    <mergeCell ref="B68:N68"/>
    <mergeCell ref="C52:E52"/>
    <mergeCell ref="C36:E36"/>
    <mergeCell ref="B38:E38"/>
    <mergeCell ref="C39:E39"/>
    <mergeCell ref="C40:E40"/>
    <mergeCell ref="C41:E41"/>
    <mergeCell ref="B42:E42"/>
    <mergeCell ref="B44:E44"/>
    <mergeCell ref="B47:E47"/>
    <mergeCell ref="B49:E49"/>
    <mergeCell ref="B50:B51"/>
    <mergeCell ref="C50:E51"/>
    <mergeCell ref="C35:E35"/>
    <mergeCell ref="C19:E19"/>
    <mergeCell ref="C20:E20"/>
    <mergeCell ref="C21:E21"/>
    <mergeCell ref="C22:E22"/>
    <mergeCell ref="B24:E24"/>
    <mergeCell ref="B25:E25"/>
    <mergeCell ref="D27:D30"/>
    <mergeCell ref="E27:E30"/>
    <mergeCell ref="B31:E31"/>
    <mergeCell ref="B33:E33"/>
    <mergeCell ref="C34:E34"/>
    <mergeCell ref="C18:E18"/>
    <mergeCell ref="A1:B1"/>
    <mergeCell ref="C3:E3"/>
    <mergeCell ref="C5:E5"/>
    <mergeCell ref="B6:E6"/>
    <mergeCell ref="C8:E8"/>
    <mergeCell ref="B9:E9"/>
    <mergeCell ref="C11:E11"/>
    <mergeCell ref="B12:E12"/>
    <mergeCell ref="C14:E14"/>
    <mergeCell ref="B15:E15"/>
    <mergeCell ref="B17:E17"/>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topLeftCell="A65" workbookViewId="0">
      <selection activeCell="D48" sqref="D48"/>
    </sheetView>
  </sheetViews>
  <sheetFormatPr defaultRowHeight="14.4"/>
  <cols>
    <col min="1" max="1" width="6.44140625" bestFit="1" customWidth="1"/>
    <col min="2" max="2" width="46" bestFit="1" customWidth="1"/>
    <col min="3" max="3" width="22.6640625" customWidth="1"/>
    <col min="4" max="4" width="18.109375" customWidth="1"/>
    <col min="5" max="5" width="18.6640625" customWidth="1"/>
    <col min="6" max="6" width="9.33203125" bestFit="1" customWidth="1"/>
    <col min="7" max="7" width="72.6640625" bestFit="1" customWidth="1"/>
    <col min="8" max="8" width="10" bestFit="1" customWidth="1"/>
    <col min="9" max="9" width="10.44140625" bestFit="1" customWidth="1"/>
    <col min="10" max="10" width="9.109375" bestFit="1" customWidth="1"/>
    <col min="11" max="11" width="6.88671875" bestFit="1" customWidth="1"/>
    <col min="12" max="12" width="7.109375" bestFit="1" customWidth="1"/>
    <col min="13" max="14" width="6.88671875" bestFit="1" customWidth="1"/>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16.5" customHeight="1">
      <c r="A3" s="465" t="s">
        <v>1</v>
      </c>
      <c r="B3" s="2" t="s">
        <v>2</v>
      </c>
      <c r="C3" s="933" t="s">
        <v>807</v>
      </c>
      <c r="D3" s="933"/>
      <c r="E3" s="933"/>
      <c r="F3" s="5"/>
      <c r="H3" s="5"/>
      <c r="I3" s="5"/>
      <c r="J3" s="5"/>
      <c r="K3" s="5"/>
      <c r="L3" s="5"/>
      <c r="M3" s="5"/>
      <c r="N3" s="5"/>
    </row>
    <row r="4" spans="1:14">
      <c r="A4" s="5"/>
      <c r="B4" s="5"/>
      <c r="C4" s="5"/>
      <c r="D4" s="70"/>
      <c r="E4" s="5"/>
      <c r="F4" s="5"/>
      <c r="G4" s="5"/>
      <c r="H4" s="5"/>
      <c r="I4" s="5"/>
      <c r="J4" s="5"/>
      <c r="K4" s="5"/>
      <c r="L4" s="5"/>
      <c r="M4" s="5"/>
      <c r="N4" s="5"/>
    </row>
    <row r="5" spans="1:14">
      <c r="A5" s="19">
        <v>1</v>
      </c>
      <c r="B5" s="2" t="s">
        <v>3</v>
      </c>
      <c r="C5" s="805" t="s">
        <v>690</v>
      </c>
      <c r="D5" s="805"/>
      <c r="E5" s="805"/>
      <c r="F5" s="5"/>
      <c r="G5" s="5"/>
      <c r="H5" s="5"/>
      <c r="I5" s="5"/>
      <c r="J5" s="5"/>
      <c r="K5" s="5"/>
      <c r="L5" s="5"/>
      <c r="M5" s="5"/>
      <c r="N5" s="5"/>
    </row>
    <row r="6" spans="1:14">
      <c r="A6" s="458"/>
      <c r="B6" s="810" t="s">
        <v>5</v>
      </c>
      <c r="C6" s="810"/>
      <c r="D6" s="810"/>
      <c r="E6" s="810"/>
      <c r="F6" s="5"/>
      <c r="G6" s="5"/>
      <c r="H6" s="5"/>
      <c r="I6" s="5"/>
      <c r="J6" s="5"/>
      <c r="K6" s="5"/>
      <c r="L6" s="5"/>
      <c r="M6" s="5"/>
      <c r="N6" s="5"/>
    </row>
    <row r="7" spans="1:14">
      <c r="A7" s="458"/>
      <c r="B7" s="6"/>
      <c r="C7" s="5"/>
      <c r="D7" s="70"/>
      <c r="E7" s="5"/>
      <c r="F7" s="5"/>
      <c r="G7" s="5"/>
      <c r="H7" s="5"/>
      <c r="I7" s="5"/>
      <c r="J7" s="5"/>
      <c r="K7" s="5"/>
      <c r="L7" s="5"/>
      <c r="M7" s="5"/>
      <c r="N7" s="5"/>
    </row>
    <row r="8" spans="1:14">
      <c r="A8" s="458">
        <v>2</v>
      </c>
      <c r="B8" s="2" t="s">
        <v>6</v>
      </c>
      <c r="C8" s="807" t="s">
        <v>1306</v>
      </c>
      <c r="D8" s="807"/>
      <c r="E8" s="807"/>
      <c r="F8" s="5"/>
      <c r="G8" s="5"/>
      <c r="H8" s="5"/>
      <c r="I8" s="5"/>
      <c r="J8" s="5"/>
      <c r="K8" s="5"/>
      <c r="L8" s="5"/>
      <c r="M8" s="5"/>
      <c r="N8" s="5"/>
    </row>
    <row r="9" spans="1:14">
      <c r="A9" s="458"/>
      <c r="B9" s="810" t="s">
        <v>5</v>
      </c>
      <c r="C9" s="810"/>
      <c r="D9" s="810"/>
      <c r="E9" s="810"/>
      <c r="F9" s="5"/>
      <c r="G9" s="5"/>
      <c r="H9" s="5"/>
      <c r="I9" s="5"/>
      <c r="J9" s="5"/>
      <c r="K9" s="5"/>
      <c r="L9" s="5"/>
      <c r="M9" s="5"/>
      <c r="N9" s="5"/>
    </row>
    <row r="10" spans="1:14">
      <c r="A10" s="458"/>
      <c r="B10" s="6"/>
      <c r="C10" s="5"/>
      <c r="D10" s="70"/>
      <c r="E10" s="5"/>
      <c r="F10" s="5"/>
      <c r="G10" s="5"/>
      <c r="H10" s="5"/>
      <c r="I10" s="5"/>
      <c r="J10" s="5"/>
      <c r="K10" s="5"/>
      <c r="L10" s="5"/>
      <c r="M10" s="5"/>
      <c r="N10" s="5"/>
    </row>
    <row r="11" spans="1:14" ht="27" customHeight="1">
      <c r="A11" s="458">
        <v>3</v>
      </c>
      <c r="B11" s="2" t="s">
        <v>7</v>
      </c>
      <c r="C11" s="805" t="s">
        <v>332</v>
      </c>
      <c r="D11" s="805"/>
      <c r="E11" s="805"/>
      <c r="F11" s="5"/>
      <c r="G11" s="5"/>
      <c r="H11" s="5"/>
      <c r="I11" s="5"/>
      <c r="J11" s="5"/>
      <c r="K11" s="5"/>
      <c r="L11" s="5"/>
      <c r="M11" s="5"/>
      <c r="N11" s="5"/>
    </row>
    <row r="12" spans="1:14">
      <c r="A12" s="458"/>
      <c r="B12" s="810" t="s">
        <v>5</v>
      </c>
      <c r="C12" s="810"/>
      <c r="D12" s="810"/>
      <c r="E12" s="810"/>
      <c r="F12" s="5"/>
      <c r="G12" s="5"/>
      <c r="H12" s="5"/>
      <c r="I12" s="5"/>
      <c r="J12" s="5"/>
      <c r="K12" s="5"/>
      <c r="L12" s="5"/>
      <c r="M12" s="5"/>
      <c r="N12" s="5"/>
    </row>
    <row r="13" spans="1:14">
      <c r="A13" s="458"/>
      <c r="B13" s="6"/>
      <c r="C13" s="5"/>
      <c r="D13" s="70"/>
      <c r="E13" s="5"/>
      <c r="F13" s="5"/>
      <c r="G13" s="5"/>
      <c r="H13" s="5"/>
      <c r="I13" s="5"/>
      <c r="J13" s="5"/>
      <c r="K13" s="5"/>
      <c r="L13" s="5"/>
      <c r="M13" s="5"/>
      <c r="N13" s="5"/>
    </row>
    <row r="14" spans="1:14">
      <c r="A14" s="458">
        <v>4</v>
      </c>
      <c r="B14" s="2" t="s">
        <v>9</v>
      </c>
      <c r="C14" s="807" t="s">
        <v>808</v>
      </c>
      <c r="D14" s="807"/>
      <c r="E14" s="807"/>
      <c r="F14" s="175"/>
      <c r="G14" s="5"/>
      <c r="H14" s="5"/>
      <c r="I14" s="5"/>
      <c r="J14" s="5"/>
      <c r="K14" s="5"/>
      <c r="L14" s="5"/>
      <c r="M14" s="5"/>
      <c r="N14" s="5"/>
    </row>
    <row r="15" spans="1:14">
      <c r="A15" s="458"/>
      <c r="B15" s="810" t="s">
        <v>10</v>
      </c>
      <c r="C15" s="810"/>
      <c r="D15" s="810"/>
      <c r="E15" s="810"/>
      <c r="F15" s="175"/>
      <c r="G15" s="5"/>
      <c r="H15" s="5"/>
      <c r="I15" s="5"/>
      <c r="J15" s="5"/>
      <c r="K15" s="5"/>
      <c r="L15" s="5"/>
      <c r="M15" s="5"/>
      <c r="N15" s="5"/>
    </row>
    <row r="16" spans="1:14">
      <c r="A16" s="458"/>
      <c r="B16" s="5"/>
      <c r="C16" s="5"/>
      <c r="D16" s="70"/>
      <c r="E16" s="5"/>
      <c r="F16" s="5"/>
      <c r="G16" s="5"/>
      <c r="H16" s="5"/>
      <c r="I16" s="5"/>
      <c r="J16" s="5"/>
      <c r="K16" s="5"/>
      <c r="L16" s="5"/>
      <c r="M16" s="5"/>
      <c r="N16" s="5"/>
    </row>
    <row r="17" spans="1:14">
      <c r="A17" s="458">
        <v>5</v>
      </c>
      <c r="B17" s="767" t="s">
        <v>308</v>
      </c>
      <c r="C17" s="800"/>
      <c r="D17" s="800"/>
      <c r="E17" s="800"/>
      <c r="F17" s="6"/>
      <c r="G17" s="6"/>
      <c r="H17" s="6"/>
      <c r="I17" s="6"/>
      <c r="J17" s="8"/>
      <c r="K17" s="8"/>
      <c r="L17" s="8"/>
      <c r="M17" s="8"/>
      <c r="N17" s="8"/>
    </row>
    <row r="18" spans="1:14">
      <c r="A18" s="458"/>
      <c r="B18" s="2" t="s">
        <v>12</v>
      </c>
      <c r="C18" s="1101">
        <v>0.12720000000000001</v>
      </c>
      <c r="D18" s="807"/>
      <c r="E18" s="807"/>
      <c r="F18" s="175"/>
      <c r="G18" s="8"/>
      <c r="H18" s="8"/>
      <c r="I18" s="8"/>
      <c r="J18" s="8"/>
      <c r="K18" s="8"/>
      <c r="L18" s="8"/>
      <c r="M18" s="8"/>
      <c r="N18" s="8"/>
    </row>
    <row r="19" spans="1:14" ht="26.4">
      <c r="A19" s="458"/>
      <c r="B19" s="237" t="s">
        <v>809</v>
      </c>
      <c r="C19" s="1044">
        <f>330000/15178000</f>
        <v>2.1741994992752669E-2</v>
      </c>
      <c r="D19" s="1044"/>
      <c r="E19" s="1044"/>
      <c r="F19" s="464"/>
      <c r="G19" s="8" t="s">
        <v>119</v>
      </c>
      <c r="H19" s="5"/>
      <c r="I19" s="8"/>
      <c r="J19" s="8"/>
      <c r="K19" s="8"/>
      <c r="L19" s="8"/>
      <c r="M19" s="8"/>
      <c r="N19" s="8"/>
    </row>
    <row r="20" spans="1:14">
      <c r="A20" s="458"/>
      <c r="B20" s="453" t="s">
        <v>116</v>
      </c>
      <c r="C20" s="834" t="s">
        <v>106</v>
      </c>
      <c r="D20" s="834"/>
      <c r="E20" s="834"/>
      <c r="F20" s="464"/>
      <c r="G20" s="8"/>
      <c r="H20" s="8"/>
      <c r="I20" s="8"/>
      <c r="J20" s="8"/>
      <c r="K20" s="8"/>
      <c r="L20" s="8"/>
      <c r="M20" s="8"/>
      <c r="N20" s="8"/>
    </row>
    <row r="21" spans="1:14">
      <c r="A21" s="458"/>
      <c r="B21" s="463" t="s">
        <v>15</v>
      </c>
      <c r="C21" s="834" t="s">
        <v>107</v>
      </c>
      <c r="D21" s="834"/>
      <c r="E21" s="834"/>
      <c r="F21" s="464"/>
      <c r="G21" s="739"/>
      <c r="H21" s="8"/>
      <c r="I21" s="8"/>
      <c r="J21" s="8"/>
      <c r="K21" s="8"/>
      <c r="L21" s="8"/>
      <c r="M21" s="8"/>
      <c r="N21" s="8"/>
    </row>
    <row r="22" spans="1:14">
      <c r="A22" s="458"/>
      <c r="B22" s="448" t="s">
        <v>16</v>
      </c>
      <c r="C22" s="762" t="s">
        <v>89</v>
      </c>
      <c r="D22" s="762"/>
      <c r="E22" s="762"/>
      <c r="F22" s="464"/>
      <c r="G22" s="8"/>
      <c r="H22" s="8"/>
      <c r="I22" s="8"/>
      <c r="J22" s="8"/>
      <c r="K22" s="8"/>
      <c r="L22" s="8"/>
      <c r="M22" s="8"/>
      <c r="N22" s="8"/>
    </row>
    <row r="23" spans="1:14">
      <c r="A23" s="458"/>
      <c r="B23" s="464"/>
      <c r="C23" s="464"/>
      <c r="D23" s="72"/>
      <c r="E23" s="464"/>
      <c r="F23" s="464"/>
      <c r="G23" s="8"/>
      <c r="H23" s="8"/>
      <c r="I23" s="8"/>
      <c r="J23" s="8"/>
      <c r="K23" s="8"/>
      <c r="L23" s="8"/>
      <c r="M23" s="8"/>
      <c r="N23" s="8"/>
    </row>
    <row r="24" spans="1:14">
      <c r="A24" s="458">
        <v>6</v>
      </c>
      <c r="B24" s="767" t="s">
        <v>312</v>
      </c>
      <c r="C24" s="767"/>
      <c r="D24" s="767"/>
      <c r="E24" s="767"/>
      <c r="F24" s="6"/>
      <c r="G24" s="6"/>
      <c r="H24" s="8"/>
      <c r="I24" s="6"/>
      <c r="J24" s="6"/>
      <c r="K24" s="5"/>
      <c r="L24" s="5"/>
      <c r="M24" s="5"/>
      <c r="N24" s="5"/>
    </row>
    <row r="25" spans="1:14">
      <c r="A25" s="458"/>
      <c r="B25" s="812" t="s">
        <v>19</v>
      </c>
      <c r="C25" s="813"/>
      <c r="D25" s="813"/>
      <c r="E25" s="842"/>
      <c r="F25" s="464"/>
      <c r="G25" s="5"/>
      <c r="H25" s="5"/>
      <c r="I25" s="5"/>
      <c r="J25" s="5"/>
      <c r="K25" s="5"/>
      <c r="L25" s="5"/>
      <c r="M25" s="5"/>
      <c r="N25" s="5"/>
    </row>
    <row r="26" spans="1:14">
      <c r="A26" s="458"/>
      <c r="B26" s="448" t="s">
        <v>20</v>
      </c>
      <c r="C26" s="452" t="s">
        <v>97</v>
      </c>
      <c r="D26" s="73" t="s">
        <v>98</v>
      </c>
      <c r="E26" s="452" t="s">
        <v>22</v>
      </c>
      <c r="F26" s="464"/>
      <c r="G26" s="5"/>
      <c r="H26" s="5"/>
      <c r="I26" s="5"/>
      <c r="J26" s="5"/>
      <c r="K26" s="5"/>
      <c r="L26" s="5"/>
      <c r="M26" s="5"/>
      <c r="N26" s="5"/>
    </row>
    <row r="27" spans="1:14" ht="15" customHeight="1">
      <c r="A27" s="458"/>
      <c r="B27" s="449" t="s">
        <v>441</v>
      </c>
      <c r="C27" s="1072" t="s">
        <v>600</v>
      </c>
      <c r="D27" s="1072" t="s">
        <v>99</v>
      </c>
      <c r="E27" s="967" t="s">
        <v>91</v>
      </c>
      <c r="F27" s="464"/>
      <c r="G27" s="5"/>
      <c r="H27" s="5"/>
      <c r="I27" s="5"/>
      <c r="J27" s="5"/>
      <c r="K27" s="5"/>
      <c r="L27" s="5"/>
      <c r="M27" s="5"/>
      <c r="N27" s="5"/>
    </row>
    <row r="28" spans="1:14">
      <c r="A28" s="458"/>
      <c r="B28" s="449" t="s">
        <v>24</v>
      </c>
      <c r="C28" s="1073"/>
      <c r="D28" s="1073"/>
      <c r="E28" s="968"/>
      <c r="F28" s="464"/>
      <c r="G28" s="5"/>
      <c r="H28" s="5"/>
      <c r="I28" s="5"/>
      <c r="J28" s="5"/>
      <c r="K28" s="5"/>
      <c r="L28" s="5"/>
      <c r="M28" s="5"/>
      <c r="N28" s="5"/>
    </row>
    <row r="29" spans="1:14">
      <c r="A29" s="458"/>
      <c r="B29" s="449" t="s">
        <v>25</v>
      </c>
      <c r="C29" s="1073"/>
      <c r="D29" s="1073"/>
      <c r="E29" s="968"/>
      <c r="F29" s="464"/>
      <c r="G29" s="5"/>
      <c r="H29" s="5"/>
      <c r="I29" s="5"/>
      <c r="J29" s="5"/>
      <c r="K29" s="5"/>
      <c r="L29" s="5"/>
      <c r="M29" s="5"/>
      <c r="N29" s="5"/>
    </row>
    <row r="30" spans="1:14">
      <c r="A30" s="458"/>
      <c r="B30" s="449" t="s">
        <v>26</v>
      </c>
      <c r="C30" s="1074"/>
      <c r="D30" s="1074"/>
      <c r="E30" s="969"/>
      <c r="F30" s="464"/>
      <c r="G30" s="5"/>
      <c r="H30" s="5"/>
      <c r="I30" s="5"/>
      <c r="J30" s="5"/>
      <c r="K30" s="5"/>
      <c r="L30" s="5"/>
      <c r="M30" s="5"/>
      <c r="N30" s="5"/>
    </row>
    <row r="31" spans="1:14">
      <c r="A31" s="458"/>
      <c r="B31" s="768" t="s">
        <v>693</v>
      </c>
      <c r="C31" s="769"/>
      <c r="D31" s="769"/>
      <c r="E31" s="770"/>
      <c r="F31" s="464"/>
      <c r="G31" s="5"/>
      <c r="H31" s="5"/>
      <c r="I31" s="5"/>
      <c r="J31" s="5"/>
      <c r="K31" s="5"/>
      <c r="L31" s="5"/>
      <c r="M31" s="5"/>
      <c r="N31" s="5"/>
    </row>
    <row r="32" spans="1:14">
      <c r="A32" s="458"/>
      <c r="B32" s="8"/>
      <c r="C32" s="464"/>
      <c r="D32" s="72"/>
      <c r="E32" s="464"/>
      <c r="F32" s="464"/>
      <c r="G32" s="5"/>
      <c r="H32" s="5"/>
      <c r="I32" s="5"/>
      <c r="J32" s="5"/>
      <c r="K32" s="5"/>
      <c r="L32" s="5"/>
      <c r="M32" s="5"/>
      <c r="N32" s="5"/>
    </row>
    <row r="33" spans="1:14">
      <c r="A33" s="458">
        <v>7</v>
      </c>
      <c r="B33" s="767" t="s">
        <v>27</v>
      </c>
      <c r="C33" s="767"/>
      <c r="D33" s="767"/>
      <c r="E33" s="767"/>
      <c r="F33" s="6"/>
      <c r="G33" s="6"/>
      <c r="H33" s="6"/>
      <c r="I33" s="6"/>
      <c r="J33" s="6"/>
      <c r="K33" s="5"/>
      <c r="L33" s="5"/>
      <c r="M33" s="5"/>
      <c r="N33" s="5"/>
    </row>
    <row r="34" spans="1:14">
      <c r="A34" s="458"/>
      <c r="B34" s="448" t="s">
        <v>28</v>
      </c>
      <c r="C34" s="762" t="s">
        <v>106</v>
      </c>
      <c r="D34" s="762"/>
      <c r="E34" s="762"/>
      <c r="F34" s="8"/>
      <c r="G34" s="5"/>
      <c r="H34" s="5"/>
      <c r="I34" s="5"/>
      <c r="J34" s="5"/>
      <c r="K34" s="5"/>
      <c r="L34" s="5"/>
      <c r="M34" s="5"/>
      <c r="N34" s="5"/>
    </row>
    <row r="35" spans="1:14">
      <c r="A35" s="458"/>
      <c r="B35" s="448" t="s">
        <v>30</v>
      </c>
      <c r="C35" s="762" t="s">
        <v>107</v>
      </c>
      <c r="D35" s="762"/>
      <c r="E35" s="762"/>
      <c r="F35" s="8"/>
      <c r="G35" s="5"/>
      <c r="H35" s="5"/>
      <c r="I35" s="5"/>
      <c r="J35" s="5"/>
      <c r="K35" s="5"/>
      <c r="L35" s="5"/>
      <c r="M35" s="5"/>
      <c r="N35" s="5"/>
    </row>
    <row r="36" spans="1:14">
      <c r="A36" s="458"/>
      <c r="B36" s="448" t="s">
        <v>31</v>
      </c>
      <c r="C36" s="762" t="s">
        <v>89</v>
      </c>
      <c r="D36" s="762"/>
      <c r="E36" s="762"/>
      <c r="F36" s="8"/>
      <c r="G36" s="5"/>
      <c r="H36" s="5"/>
      <c r="I36" s="5"/>
      <c r="J36" s="5"/>
      <c r="K36" s="5"/>
      <c r="L36" s="5"/>
      <c r="M36" s="5"/>
      <c r="N36" s="5"/>
    </row>
    <row r="37" spans="1:14">
      <c r="A37" s="458"/>
      <c r="B37" s="5"/>
      <c r="C37" s="8"/>
      <c r="D37" s="71"/>
      <c r="E37" s="8"/>
      <c r="F37" s="8"/>
      <c r="G37" s="5"/>
      <c r="H37" s="5"/>
      <c r="I37" s="5"/>
      <c r="J37" s="5"/>
      <c r="K37" s="5"/>
      <c r="L37" s="5"/>
      <c r="M37" s="5"/>
      <c r="N37" s="5"/>
    </row>
    <row r="38" spans="1:14">
      <c r="A38" s="458">
        <v>8</v>
      </c>
      <c r="B38" s="767" t="s">
        <v>310</v>
      </c>
      <c r="C38" s="767"/>
      <c r="D38" s="767"/>
      <c r="E38" s="767"/>
      <c r="F38" s="6"/>
      <c r="G38" s="6"/>
      <c r="H38" s="6"/>
      <c r="I38" s="6"/>
      <c r="J38" s="6"/>
      <c r="K38" s="5"/>
      <c r="L38" s="5"/>
      <c r="M38" s="5"/>
      <c r="N38" s="5"/>
    </row>
    <row r="39" spans="1:14" ht="15" customHeight="1">
      <c r="A39" s="458"/>
      <c r="B39" s="448" t="s">
        <v>33</v>
      </c>
      <c r="C39" s="762" t="s">
        <v>106</v>
      </c>
      <c r="D39" s="762"/>
      <c r="E39" s="762"/>
      <c r="F39" s="8"/>
      <c r="G39" s="5"/>
      <c r="H39" s="5"/>
      <c r="I39" s="5"/>
      <c r="J39" s="5"/>
      <c r="K39" s="5"/>
      <c r="L39" s="5"/>
      <c r="M39" s="5"/>
      <c r="N39" s="5"/>
    </row>
    <row r="40" spans="1:14" ht="14.4" customHeight="1">
      <c r="A40" s="458"/>
      <c r="B40" s="448" t="s">
        <v>30</v>
      </c>
      <c r="C40" s="762" t="s">
        <v>107</v>
      </c>
      <c r="D40" s="762"/>
      <c r="E40" s="762"/>
      <c r="F40" s="8"/>
      <c r="G40" s="5"/>
      <c r="H40" s="5"/>
      <c r="I40" s="5"/>
      <c r="J40" s="5"/>
      <c r="K40" s="5"/>
      <c r="L40" s="5"/>
      <c r="M40" s="5"/>
      <c r="N40" s="5"/>
    </row>
    <row r="41" spans="1:14" ht="14.4" customHeight="1">
      <c r="A41" s="458"/>
      <c r="B41" s="448" t="s">
        <v>31</v>
      </c>
      <c r="C41" s="762" t="s">
        <v>89</v>
      </c>
      <c r="D41" s="762"/>
      <c r="E41" s="762"/>
      <c r="F41" s="8"/>
      <c r="G41" s="5"/>
      <c r="H41" s="5"/>
      <c r="I41" s="5"/>
      <c r="J41" s="5"/>
      <c r="K41" s="5"/>
      <c r="L41" s="5"/>
      <c r="M41" s="5"/>
      <c r="N41" s="5"/>
    </row>
    <row r="42" spans="1:14">
      <c r="A42" s="458"/>
      <c r="B42" s="768" t="s">
        <v>131</v>
      </c>
      <c r="C42" s="769"/>
      <c r="D42" s="769"/>
      <c r="E42" s="770"/>
      <c r="F42" s="8"/>
      <c r="G42" s="5"/>
      <c r="H42" s="5"/>
      <c r="I42" s="5"/>
      <c r="J42" s="5"/>
      <c r="K42" s="5"/>
      <c r="L42" s="5"/>
      <c r="M42" s="5"/>
      <c r="N42" s="5"/>
    </row>
    <row r="43" spans="1:14">
      <c r="A43" s="465"/>
      <c r="B43" s="5"/>
      <c r="C43" s="5"/>
      <c r="D43" s="75"/>
      <c r="E43" s="8"/>
      <c r="F43" s="5"/>
      <c r="G43" s="5"/>
      <c r="H43" s="5"/>
      <c r="I43" s="5"/>
      <c r="J43" s="5"/>
      <c r="K43" s="5"/>
      <c r="L43" s="5"/>
      <c r="M43" s="5"/>
      <c r="N43" s="5"/>
    </row>
    <row r="44" spans="1:14">
      <c r="A44" s="11">
        <v>9</v>
      </c>
      <c r="B44" s="766" t="s">
        <v>311</v>
      </c>
      <c r="C44" s="767"/>
      <c r="D44" s="767"/>
      <c r="E44" s="767"/>
      <c r="F44" s="12"/>
      <c r="G44" s="6"/>
      <c r="H44" s="6"/>
      <c r="I44" s="6"/>
      <c r="J44" s="5"/>
      <c r="K44" s="5"/>
      <c r="L44" s="5"/>
      <c r="M44" s="5"/>
      <c r="N44" s="5"/>
    </row>
    <row r="45" spans="1:14" ht="52.8">
      <c r="A45" s="11"/>
      <c r="B45" s="451" t="s">
        <v>36</v>
      </c>
      <c r="C45" s="460" t="s">
        <v>37</v>
      </c>
      <c r="D45" s="405" t="s">
        <v>977</v>
      </c>
      <c r="E45" s="460" t="s">
        <v>92</v>
      </c>
      <c r="F45" s="5"/>
      <c r="G45" s="5"/>
      <c r="H45" s="5"/>
      <c r="I45" s="5"/>
      <c r="J45" s="5"/>
      <c r="K45" s="5"/>
      <c r="L45" s="5"/>
      <c r="M45" s="5"/>
      <c r="N45" s="5"/>
    </row>
    <row r="46" spans="1:14" ht="138">
      <c r="A46" s="13"/>
      <c r="B46" s="485" t="s">
        <v>810</v>
      </c>
      <c r="C46" s="485" t="s">
        <v>811</v>
      </c>
      <c r="D46" s="486" t="s">
        <v>1307</v>
      </c>
      <c r="E46" s="231" t="s">
        <v>88</v>
      </c>
      <c r="F46" s="5"/>
      <c r="G46" s="5"/>
      <c r="H46" s="5"/>
      <c r="I46" s="5"/>
      <c r="J46" s="5"/>
      <c r="K46" s="5"/>
      <c r="L46" s="5"/>
      <c r="M46" s="5"/>
      <c r="N46" s="5"/>
    </row>
    <row r="47" spans="1:14">
      <c r="A47" s="14"/>
      <c r="B47" s="839" t="s">
        <v>978</v>
      </c>
      <c r="C47" s="840"/>
      <c r="D47" s="840"/>
      <c r="E47" s="841"/>
      <c r="F47" s="464"/>
      <c r="G47" s="464"/>
      <c r="H47" s="464"/>
      <c r="I47" s="5"/>
      <c r="J47" s="5"/>
      <c r="K47" s="5"/>
      <c r="L47" s="5"/>
      <c r="M47" s="5"/>
      <c r="N47" s="5"/>
    </row>
    <row r="48" spans="1:14">
      <c r="A48" s="15"/>
      <c r="B48" s="37"/>
      <c r="C48" s="455"/>
      <c r="D48" s="75"/>
      <c r="E48" s="455"/>
      <c r="F48" s="464"/>
      <c r="G48" s="464"/>
      <c r="H48" s="464"/>
      <c r="I48" s="464"/>
      <c r="J48" s="5"/>
      <c r="K48" s="5"/>
      <c r="L48" s="5"/>
      <c r="M48" s="5"/>
      <c r="N48" s="5"/>
    </row>
    <row r="49" spans="1:14">
      <c r="A49" s="11">
        <v>10</v>
      </c>
      <c r="B49" s="766" t="s">
        <v>311</v>
      </c>
      <c r="C49" s="767"/>
      <c r="D49" s="767"/>
      <c r="E49" s="767"/>
      <c r="F49" s="464"/>
      <c r="G49" s="464"/>
      <c r="H49" s="464"/>
      <c r="I49" s="5"/>
      <c r="J49" s="5"/>
      <c r="K49" s="5"/>
      <c r="L49" s="5"/>
      <c r="M49" s="5"/>
      <c r="N49" s="5"/>
    </row>
    <row r="50" spans="1:14" ht="21.75" customHeight="1">
      <c r="A50" s="13"/>
      <c r="B50" s="867" t="s">
        <v>41</v>
      </c>
      <c r="C50" s="1032" t="s">
        <v>811</v>
      </c>
      <c r="D50" s="1033"/>
      <c r="E50" s="1034"/>
      <c r="F50" s="5"/>
      <c r="G50" s="5"/>
      <c r="H50" s="5"/>
      <c r="I50" s="5"/>
      <c r="J50" s="5"/>
      <c r="K50" s="1"/>
      <c r="L50" s="5"/>
      <c r="M50" s="5"/>
      <c r="N50" s="5"/>
    </row>
    <row r="51" spans="1:14" ht="35.4" customHeight="1">
      <c r="A51" s="13"/>
      <c r="B51" s="868"/>
      <c r="C51" s="1035"/>
      <c r="D51" s="1036"/>
      <c r="E51" s="1037"/>
      <c r="F51" s="5"/>
      <c r="G51" s="5"/>
      <c r="H51" s="5"/>
      <c r="I51" s="5"/>
      <c r="J51" s="5"/>
      <c r="K51" s="1"/>
      <c r="L51" s="5"/>
      <c r="M51" s="5"/>
      <c r="N51" s="5"/>
    </row>
    <row r="52" spans="1:14" ht="63" customHeight="1">
      <c r="A52" s="11"/>
      <c r="B52" s="16" t="s">
        <v>42</v>
      </c>
      <c r="C52" s="1010" t="s">
        <v>1258</v>
      </c>
      <c r="D52" s="1010"/>
      <c r="E52" s="1010"/>
      <c r="F52" s="5"/>
      <c r="G52" s="5"/>
      <c r="H52" s="5"/>
      <c r="I52" s="5"/>
      <c r="J52" s="5"/>
      <c r="K52" s="5"/>
      <c r="L52" s="5"/>
      <c r="M52" s="5"/>
      <c r="N52" s="5"/>
    </row>
    <row r="53" spans="1:14">
      <c r="A53" s="13"/>
      <c r="B53" s="16" t="s">
        <v>43</v>
      </c>
      <c r="C53" s="875" t="s">
        <v>44</v>
      </c>
      <c r="D53" s="876"/>
      <c r="E53" s="877"/>
      <c r="F53" s="5"/>
      <c r="G53" s="5"/>
      <c r="H53" s="5"/>
      <c r="I53" s="5"/>
      <c r="J53" s="5"/>
      <c r="K53" s="17"/>
      <c r="L53" s="5"/>
      <c r="M53" s="5"/>
      <c r="N53" s="5"/>
    </row>
    <row r="54" spans="1:14" ht="14.4" customHeight="1">
      <c r="A54" s="13"/>
      <c r="B54" s="839" t="s">
        <v>978</v>
      </c>
      <c r="C54" s="840"/>
      <c r="D54" s="840"/>
      <c r="E54" s="841"/>
      <c r="F54" s="5"/>
      <c r="G54" s="5"/>
      <c r="H54" s="5"/>
      <c r="I54" s="5"/>
      <c r="J54" s="5"/>
      <c r="K54" s="17"/>
      <c r="L54" s="5"/>
      <c r="M54" s="5"/>
      <c r="N54" s="5"/>
    </row>
    <row r="55" spans="1:14">
      <c r="A55" s="18" t="s">
        <v>45</v>
      </c>
      <c r="B55" s="858" t="s">
        <v>46</v>
      </c>
      <c r="C55" s="858"/>
      <c r="D55" s="858"/>
      <c r="E55" s="858"/>
      <c r="F55" s="38"/>
      <c r="G55" s="38"/>
      <c r="H55" s="38"/>
      <c r="I55" s="38"/>
      <c r="J55" s="38"/>
      <c r="K55" s="38"/>
      <c r="L55" s="38"/>
      <c r="M55" s="38"/>
      <c r="N55" s="38"/>
    </row>
    <row r="56" spans="1:14">
      <c r="A56" s="23"/>
      <c r="B56" s="24"/>
      <c r="C56" s="25"/>
      <c r="D56" s="76"/>
      <c r="E56" s="25"/>
      <c r="F56" s="25"/>
      <c r="G56" s="5"/>
      <c r="H56" s="5"/>
      <c r="I56" s="5"/>
      <c r="J56" s="5"/>
      <c r="K56" s="5"/>
      <c r="L56" s="5"/>
      <c r="M56" s="5"/>
      <c r="N56" s="5"/>
    </row>
    <row r="57" spans="1:14">
      <c r="A57" s="458">
        <v>11</v>
      </c>
      <c r="B57" s="2" t="s">
        <v>47</v>
      </c>
      <c r="C57" s="953" t="s">
        <v>134</v>
      </c>
      <c r="D57" s="953"/>
      <c r="E57" s="953"/>
      <c r="F57" s="6"/>
      <c r="G57" s="6"/>
      <c r="H57" s="26"/>
      <c r="I57" s="6"/>
      <c r="J57" s="6"/>
      <c r="K57" s="5"/>
      <c r="L57" s="5"/>
      <c r="M57" s="5"/>
      <c r="N57" s="5"/>
    </row>
    <row r="58" spans="1:14">
      <c r="A58" s="458"/>
      <c r="B58" s="464"/>
      <c r="C58" s="464"/>
      <c r="D58" s="72"/>
      <c r="E58" s="464"/>
      <c r="F58" s="464"/>
      <c r="G58" s="464"/>
      <c r="H58" s="27"/>
      <c r="I58" s="27"/>
      <c r="J58" s="464"/>
      <c r="K58" s="5"/>
      <c r="L58" s="5"/>
      <c r="M58" s="5"/>
      <c r="N58" s="5"/>
    </row>
    <row r="59" spans="1:14">
      <c r="A59" s="458">
        <v>12</v>
      </c>
      <c r="B59" s="6" t="s">
        <v>48</v>
      </c>
      <c r="C59" s="6"/>
      <c r="D59" s="77"/>
      <c r="E59" s="26"/>
      <c r="F59" s="26"/>
      <c r="G59" s="6"/>
      <c r="H59" s="6"/>
      <c r="I59" s="6"/>
      <c r="J59" s="6"/>
      <c r="K59" s="6"/>
      <c r="L59" s="6"/>
      <c r="M59" s="6"/>
      <c r="N59" s="6"/>
    </row>
    <row r="60" spans="1:14">
      <c r="A60" s="458"/>
      <c r="B60" s="6"/>
      <c r="C60" s="6"/>
      <c r="D60" s="77"/>
      <c r="E60" s="26"/>
      <c r="F60" s="26"/>
      <c r="G60" s="26"/>
      <c r="H60" s="6"/>
      <c r="I60" s="6"/>
      <c r="J60" s="6"/>
      <c r="K60" s="6"/>
      <c r="L60" s="6"/>
      <c r="M60" s="6"/>
      <c r="N60" s="6"/>
    </row>
    <row r="61" spans="1:14">
      <c r="A61" s="458"/>
      <c r="B61" s="448" t="s">
        <v>49</v>
      </c>
      <c r="C61" s="762" t="s">
        <v>812</v>
      </c>
      <c r="D61" s="762"/>
      <c r="E61" s="762"/>
      <c r="F61" s="27"/>
      <c r="G61" s="27"/>
      <c r="H61" s="464"/>
      <c r="I61" s="464"/>
      <c r="J61" s="464"/>
      <c r="K61" s="464"/>
      <c r="L61" s="464"/>
      <c r="M61" s="464"/>
      <c r="N61" s="464"/>
    </row>
    <row r="62" spans="1:14">
      <c r="A62" s="458"/>
      <c r="B62" s="464"/>
      <c r="C62" s="464"/>
      <c r="D62" s="115"/>
      <c r="E62" s="55"/>
      <c r="F62" s="464"/>
      <c r="G62" s="464"/>
      <c r="H62" s="55"/>
      <c r="I62" s="464"/>
      <c r="J62" s="55"/>
      <c r="K62" s="464"/>
      <c r="L62" s="464"/>
      <c r="M62" s="464"/>
      <c r="N62" s="464"/>
    </row>
    <row r="63" spans="1:14">
      <c r="A63" s="458"/>
      <c r="B63" s="767" t="s">
        <v>50</v>
      </c>
      <c r="C63" s="800" t="s">
        <v>813</v>
      </c>
      <c r="D63" s="908" t="s">
        <v>100</v>
      </c>
      <c r="E63" s="802" t="s">
        <v>96</v>
      </c>
      <c r="F63" s="790" t="s">
        <v>117</v>
      </c>
      <c r="G63" s="791"/>
      <c r="H63" s="792"/>
      <c r="I63" s="771" t="s">
        <v>52</v>
      </c>
      <c r="J63" s="771"/>
      <c r="K63" s="771"/>
      <c r="L63" s="771" t="s">
        <v>53</v>
      </c>
      <c r="M63" s="771"/>
      <c r="N63" s="771"/>
    </row>
    <row r="64" spans="1:14" ht="52.8">
      <c r="A64" s="465"/>
      <c r="B64" s="767"/>
      <c r="C64" s="801"/>
      <c r="D64" s="909"/>
      <c r="E64" s="803"/>
      <c r="F64" s="448" t="s">
        <v>54</v>
      </c>
      <c r="G64" s="448" t="s">
        <v>55</v>
      </c>
      <c r="H64" s="448" t="s">
        <v>56</v>
      </c>
      <c r="I64" s="448" t="s">
        <v>57</v>
      </c>
      <c r="J64" s="448" t="s">
        <v>55</v>
      </c>
      <c r="K64" s="448" t="s">
        <v>56</v>
      </c>
      <c r="L64" s="448" t="s">
        <v>57</v>
      </c>
      <c r="M64" s="448" t="s">
        <v>55</v>
      </c>
      <c r="N64" s="448" t="s">
        <v>56</v>
      </c>
    </row>
    <row r="65" spans="1:14">
      <c r="A65" s="465"/>
      <c r="B65" s="448" t="s">
        <v>80</v>
      </c>
      <c r="C65" s="130">
        <v>59.3</v>
      </c>
      <c r="D65" s="456">
        <v>83.95</v>
      </c>
      <c r="E65" s="456">
        <v>102.25</v>
      </c>
      <c r="F65" s="456" t="s">
        <v>40</v>
      </c>
      <c r="G65" s="456" t="s">
        <v>40</v>
      </c>
      <c r="H65" s="456" t="s">
        <v>40</v>
      </c>
      <c r="I65" s="456" t="s">
        <v>40</v>
      </c>
      <c r="J65" s="456" t="s">
        <v>40</v>
      </c>
      <c r="K65" s="456" t="s">
        <v>40</v>
      </c>
      <c r="L65" s="456" t="s">
        <v>40</v>
      </c>
      <c r="M65" s="456" t="s">
        <v>40</v>
      </c>
      <c r="N65" s="456" t="s">
        <v>40</v>
      </c>
    </row>
    <row r="66" spans="1:14">
      <c r="A66" s="465"/>
      <c r="B66" s="448" t="s">
        <v>696</v>
      </c>
      <c r="C66" s="130">
        <v>22434.65</v>
      </c>
      <c r="D66" s="456">
        <v>22648.2</v>
      </c>
      <c r="E66" s="456">
        <v>24141.95</v>
      </c>
      <c r="F66" s="456" t="s">
        <v>40</v>
      </c>
      <c r="G66" s="456" t="s">
        <v>40</v>
      </c>
      <c r="H66" s="456" t="s">
        <v>40</v>
      </c>
      <c r="I66" s="456" t="s">
        <v>40</v>
      </c>
      <c r="J66" s="456" t="s">
        <v>40</v>
      </c>
      <c r="K66" s="456" t="s">
        <v>40</v>
      </c>
      <c r="L66" s="456" t="s">
        <v>40</v>
      </c>
      <c r="M66" s="456" t="s">
        <v>40</v>
      </c>
      <c r="N66" s="456" t="s">
        <v>40</v>
      </c>
    </row>
    <row r="67" spans="1:14">
      <c r="A67" s="465"/>
      <c r="B67" s="448" t="s">
        <v>313</v>
      </c>
      <c r="C67" s="829" t="s">
        <v>76</v>
      </c>
      <c r="D67" s="829"/>
      <c r="E67" s="829"/>
      <c r="F67" s="829"/>
      <c r="G67" s="829"/>
      <c r="H67" s="829"/>
      <c r="I67" s="829"/>
      <c r="J67" s="829"/>
      <c r="K67" s="829"/>
      <c r="L67" s="829"/>
      <c r="M67" s="829"/>
      <c r="N67" s="829"/>
    </row>
    <row r="68" spans="1:14" s="5" customFormat="1" ht="13.2">
      <c r="A68" s="465"/>
      <c r="B68" s="830" t="s">
        <v>697</v>
      </c>
      <c r="C68" s="830"/>
      <c r="D68" s="830"/>
      <c r="E68" s="830"/>
      <c r="F68" s="830"/>
      <c r="G68" s="830"/>
      <c r="H68" s="830"/>
      <c r="I68" s="830"/>
      <c r="J68" s="830"/>
      <c r="K68" s="830"/>
      <c r="L68" s="830"/>
      <c r="M68" s="830"/>
      <c r="N68" s="830"/>
    </row>
    <row r="69" spans="1:14">
      <c r="A69" s="465"/>
      <c r="B69" s="832" t="s">
        <v>79</v>
      </c>
      <c r="C69" s="832"/>
      <c r="D69" s="832"/>
      <c r="E69" s="832"/>
      <c r="F69" s="832"/>
      <c r="G69" s="832"/>
      <c r="H69" s="832"/>
      <c r="I69" s="832"/>
      <c r="J69" s="832"/>
      <c r="K69" s="832"/>
      <c r="L69" s="832"/>
      <c r="M69" s="832"/>
      <c r="N69" s="832"/>
    </row>
    <row r="70" spans="1:14">
      <c r="A70" s="465"/>
      <c r="B70" s="810" t="s">
        <v>60</v>
      </c>
      <c r="C70" s="810"/>
      <c r="D70" s="810"/>
      <c r="E70" s="810"/>
      <c r="F70" s="810"/>
      <c r="G70" s="810"/>
      <c r="H70" s="810"/>
      <c r="I70" s="810"/>
      <c r="J70" s="810"/>
      <c r="K70" s="810"/>
      <c r="L70" s="810"/>
      <c r="M70" s="810"/>
      <c r="N70" s="810"/>
    </row>
    <row r="71" spans="1:14">
      <c r="A71" s="1"/>
      <c r="B71" s="853" t="s">
        <v>61</v>
      </c>
      <c r="C71" s="853"/>
      <c r="D71" s="853"/>
      <c r="E71" s="853"/>
      <c r="F71" s="853"/>
      <c r="G71" s="853"/>
      <c r="H71" s="853"/>
      <c r="I71" s="853"/>
      <c r="J71" s="853"/>
      <c r="K71" s="853"/>
      <c r="L71" s="853"/>
      <c r="M71" s="853"/>
      <c r="N71" s="853"/>
    </row>
    <row r="72" spans="1:14">
      <c r="A72" s="465"/>
      <c r="B72" s="831" t="s">
        <v>110</v>
      </c>
      <c r="C72" s="831"/>
      <c r="D72" s="831"/>
      <c r="E72" s="831"/>
      <c r="F72" s="831"/>
      <c r="G72" s="831"/>
      <c r="H72" s="831"/>
      <c r="I72" s="831"/>
      <c r="J72" s="831"/>
      <c r="K72" s="831"/>
      <c r="L72" s="831"/>
      <c r="M72" s="831"/>
      <c r="N72" s="831"/>
    </row>
    <row r="73" spans="1:14">
      <c r="A73" s="465"/>
      <c r="B73" s="831" t="s">
        <v>62</v>
      </c>
      <c r="C73" s="831"/>
      <c r="D73" s="831"/>
      <c r="E73" s="831"/>
      <c r="F73" s="831"/>
      <c r="G73" s="831"/>
      <c r="H73" s="831"/>
      <c r="I73" s="831"/>
      <c r="J73" s="831"/>
      <c r="K73" s="831"/>
      <c r="L73" s="831"/>
      <c r="M73" s="831"/>
      <c r="N73" s="831"/>
    </row>
    <row r="74" spans="1:14">
      <c r="A74" s="465"/>
      <c r="B74" s="30"/>
      <c r="C74" s="30"/>
      <c r="D74" s="78"/>
      <c r="E74" s="30"/>
      <c r="F74" s="30"/>
      <c r="G74" s="8"/>
      <c r="H74" s="8"/>
      <c r="I74" s="8"/>
      <c r="J74" s="8"/>
      <c r="K74" s="8"/>
      <c r="L74" s="8" t="s">
        <v>119</v>
      </c>
      <c r="M74" s="8"/>
      <c r="N74" s="8"/>
    </row>
    <row r="75" spans="1:14" ht="48" customHeight="1">
      <c r="A75" s="458">
        <v>13</v>
      </c>
      <c r="B75" s="796" t="s">
        <v>63</v>
      </c>
      <c r="C75" s="797"/>
      <c r="D75" s="797"/>
      <c r="E75" s="797"/>
      <c r="F75" s="797"/>
      <c r="G75" s="766"/>
      <c r="H75" s="6"/>
      <c r="I75" s="6"/>
      <c r="J75" s="6"/>
      <c r="K75" s="6"/>
      <c r="L75" s="6"/>
      <c r="M75" s="6"/>
      <c r="N75" s="6"/>
    </row>
    <row r="76" spans="1:14">
      <c r="A76" s="458"/>
      <c r="B76" s="5"/>
      <c r="C76" s="464"/>
      <c r="D76" s="72"/>
      <c r="E76" s="464"/>
      <c r="F76" s="464"/>
      <c r="G76" s="464"/>
      <c r="H76" s="464"/>
      <c r="I76" s="464"/>
      <c r="J76" s="464"/>
      <c r="K76" s="464"/>
      <c r="L76" s="464"/>
      <c r="M76" s="464"/>
      <c r="N76" s="464"/>
    </row>
    <row r="77" spans="1:14" ht="26.4">
      <c r="A77" s="465"/>
      <c r="B77" s="450" t="s">
        <v>64</v>
      </c>
      <c r="C77" s="452" t="s">
        <v>65</v>
      </c>
      <c r="D77" s="73" t="s">
        <v>342</v>
      </c>
      <c r="E77" s="452" t="s">
        <v>94</v>
      </c>
      <c r="F77" s="452" t="s">
        <v>67</v>
      </c>
      <c r="G77" s="452" t="s">
        <v>81</v>
      </c>
      <c r="H77" s="8"/>
      <c r="I77" s="8"/>
      <c r="J77" s="8"/>
      <c r="K77" s="8"/>
      <c r="L77" s="8"/>
      <c r="M77" s="8"/>
      <c r="N77" s="8"/>
    </row>
    <row r="78" spans="1:14" ht="25.5" customHeight="1">
      <c r="A78" s="465"/>
      <c r="B78" s="828" t="s">
        <v>440</v>
      </c>
      <c r="C78" s="91" t="s">
        <v>814</v>
      </c>
      <c r="D78" s="130">
        <v>4.78</v>
      </c>
      <c r="E78" s="958" t="s">
        <v>699</v>
      </c>
      <c r="F78" s="958" t="s">
        <v>108</v>
      </c>
      <c r="G78" s="958" t="s">
        <v>95</v>
      </c>
      <c r="H78" s="32"/>
      <c r="I78" s="32"/>
      <c r="J78" s="32"/>
      <c r="K78" s="32"/>
      <c r="L78" s="32"/>
      <c r="M78" s="32"/>
      <c r="N78" s="32"/>
    </row>
    <row r="79" spans="1:14">
      <c r="A79" s="465"/>
      <c r="B79" s="956"/>
      <c r="C79" s="91" t="s">
        <v>815</v>
      </c>
      <c r="D79" s="130" t="s">
        <v>77</v>
      </c>
      <c r="E79" s="959"/>
      <c r="F79" s="959"/>
      <c r="G79" s="959"/>
      <c r="H79" s="32"/>
      <c r="I79" s="32"/>
      <c r="J79" s="32"/>
      <c r="K79" s="32"/>
      <c r="L79" s="32"/>
      <c r="M79" s="32"/>
      <c r="N79" s="32"/>
    </row>
    <row r="80" spans="1:14">
      <c r="A80" s="465"/>
      <c r="B80" s="957"/>
      <c r="C80" s="91" t="s">
        <v>70</v>
      </c>
      <c r="D80" s="130" t="s">
        <v>77</v>
      </c>
      <c r="E80" s="959"/>
      <c r="F80" s="959"/>
      <c r="G80" s="959"/>
      <c r="H80" s="32"/>
      <c r="I80" s="32"/>
      <c r="J80" s="32"/>
      <c r="K80" s="32"/>
      <c r="L80" s="32"/>
      <c r="M80" s="32"/>
      <c r="N80" s="32"/>
    </row>
    <row r="81" spans="1:14">
      <c r="A81" s="465"/>
      <c r="B81" s="828" t="s">
        <v>71</v>
      </c>
      <c r="C81" s="91" t="s">
        <v>814</v>
      </c>
      <c r="D81" s="130">
        <v>11.3</v>
      </c>
      <c r="E81" s="959"/>
      <c r="F81" s="959"/>
      <c r="G81" s="959"/>
      <c r="H81" s="32"/>
      <c r="I81" s="32"/>
      <c r="J81" s="32"/>
      <c r="K81" s="32"/>
      <c r="L81" s="32"/>
      <c r="M81" s="32"/>
      <c r="N81" s="32"/>
    </row>
    <row r="82" spans="1:14">
      <c r="A82" s="465"/>
      <c r="B82" s="956"/>
      <c r="C82" s="91" t="s">
        <v>815</v>
      </c>
      <c r="D82" s="130" t="s">
        <v>77</v>
      </c>
      <c r="E82" s="959"/>
      <c r="F82" s="959"/>
      <c r="G82" s="959"/>
      <c r="H82" s="32"/>
      <c r="I82" s="32"/>
      <c r="J82" s="32"/>
      <c r="K82" s="32"/>
      <c r="L82" s="32"/>
      <c r="M82" s="32"/>
      <c r="N82" s="32"/>
    </row>
    <row r="83" spans="1:14">
      <c r="A83" s="465"/>
      <c r="B83" s="957"/>
      <c r="C83" s="91" t="s">
        <v>70</v>
      </c>
      <c r="D83" s="130" t="s">
        <v>77</v>
      </c>
      <c r="E83" s="959"/>
      <c r="F83" s="959"/>
      <c r="G83" s="959"/>
      <c r="H83" s="32"/>
      <c r="I83" s="32"/>
      <c r="J83" s="32"/>
      <c r="K83" s="32"/>
      <c r="L83" s="32"/>
      <c r="M83" s="32"/>
      <c r="N83" s="32"/>
    </row>
    <row r="84" spans="1:14">
      <c r="A84" s="465"/>
      <c r="B84" s="828" t="s">
        <v>72</v>
      </c>
      <c r="C84" s="91" t="s">
        <v>814</v>
      </c>
      <c r="D84" s="130">
        <v>34.22</v>
      </c>
      <c r="E84" s="959"/>
      <c r="F84" s="959"/>
      <c r="G84" s="959"/>
      <c r="H84" s="32"/>
      <c r="I84" s="32"/>
      <c r="J84" s="32"/>
      <c r="K84" s="32"/>
      <c r="L84" s="32"/>
      <c r="M84" s="32"/>
      <c r="N84" s="32"/>
    </row>
    <row r="85" spans="1:14">
      <c r="A85" s="465"/>
      <c r="B85" s="956"/>
      <c r="C85" s="91" t="s">
        <v>815</v>
      </c>
      <c r="D85" s="130" t="s">
        <v>77</v>
      </c>
      <c r="E85" s="959"/>
      <c r="F85" s="959"/>
      <c r="G85" s="959"/>
      <c r="H85" s="32"/>
      <c r="I85" s="32"/>
      <c r="J85" s="32"/>
      <c r="K85" s="32"/>
      <c r="L85" s="32"/>
      <c r="M85" s="32"/>
      <c r="N85" s="32"/>
    </row>
    <row r="86" spans="1:14">
      <c r="A86" s="465"/>
      <c r="B86" s="957"/>
      <c r="C86" s="91" t="s">
        <v>70</v>
      </c>
      <c r="D86" s="130" t="s">
        <v>77</v>
      </c>
      <c r="E86" s="959"/>
      <c r="F86" s="959"/>
      <c r="G86" s="959"/>
      <c r="H86" s="32"/>
      <c r="I86" s="32"/>
      <c r="J86" s="32"/>
      <c r="K86" s="32"/>
      <c r="L86" s="32"/>
      <c r="M86" s="32"/>
      <c r="N86" s="32"/>
    </row>
    <row r="87" spans="1:14">
      <c r="A87" s="465"/>
      <c r="B87" s="972" t="s">
        <v>73</v>
      </c>
      <c r="C87" s="91" t="s">
        <v>814</v>
      </c>
      <c r="D87" s="130">
        <v>13.96</v>
      </c>
      <c r="E87" s="959"/>
      <c r="F87" s="959"/>
      <c r="G87" s="959"/>
      <c r="H87" s="32"/>
      <c r="I87" s="32"/>
      <c r="J87" s="32"/>
      <c r="K87" s="32"/>
      <c r="L87" s="32"/>
      <c r="M87" s="32"/>
      <c r="N87" s="32"/>
    </row>
    <row r="88" spans="1:14">
      <c r="A88" s="465"/>
      <c r="B88" s="973"/>
      <c r="C88" s="91" t="s">
        <v>815</v>
      </c>
      <c r="D88" s="130" t="s">
        <v>77</v>
      </c>
      <c r="E88" s="959"/>
      <c r="F88" s="959"/>
      <c r="G88" s="959"/>
      <c r="H88" s="32"/>
      <c r="I88" s="32"/>
      <c r="J88" s="32"/>
      <c r="K88" s="32"/>
      <c r="L88" s="32"/>
      <c r="M88" s="32"/>
      <c r="N88" s="32"/>
    </row>
    <row r="89" spans="1:14" ht="15" customHeight="1">
      <c r="A89" s="465"/>
      <c r="B89" s="973"/>
      <c r="C89" s="91" t="s">
        <v>70</v>
      </c>
      <c r="D89" s="130" t="s">
        <v>77</v>
      </c>
      <c r="E89" s="974"/>
      <c r="F89" s="974"/>
      <c r="G89" s="974"/>
      <c r="H89" s="32"/>
      <c r="I89" s="32"/>
      <c r="J89" s="32"/>
      <c r="K89" s="32"/>
      <c r="L89" s="32"/>
      <c r="M89" s="32"/>
      <c r="N89" s="32"/>
    </row>
    <row r="90" spans="1:14" ht="15.75" customHeight="1">
      <c r="A90" s="5"/>
      <c r="B90" s="1028" t="s">
        <v>816</v>
      </c>
      <c r="C90" s="1028"/>
      <c r="D90" s="1028"/>
      <c r="E90" s="1028"/>
      <c r="F90" s="1028"/>
      <c r="G90" s="1028"/>
      <c r="H90" s="32"/>
      <c r="I90" s="32"/>
      <c r="J90" s="5"/>
      <c r="K90" s="5"/>
      <c r="L90" s="5"/>
      <c r="M90" s="5"/>
      <c r="N90" s="5"/>
    </row>
    <row r="91" spans="1:14">
      <c r="A91" s="455"/>
      <c r="B91" s="36" t="s">
        <v>74</v>
      </c>
      <c r="C91" s="807" t="s">
        <v>40</v>
      </c>
      <c r="D91" s="807"/>
      <c r="E91" s="807"/>
      <c r="F91" s="807"/>
      <c r="G91" s="807"/>
      <c r="H91" s="5"/>
      <c r="I91" s="5"/>
      <c r="J91" s="5"/>
      <c r="K91" s="5"/>
      <c r="L91" s="5"/>
      <c r="M91" s="5"/>
      <c r="N91" s="5"/>
    </row>
    <row r="92" spans="1:14">
      <c r="A92" s="5"/>
      <c r="B92" s="5"/>
      <c r="C92" s="462"/>
      <c r="D92" s="92"/>
      <c r="E92" s="454"/>
      <c r="F92" s="454"/>
      <c r="G92" s="454"/>
      <c r="H92" s="5"/>
      <c r="I92" s="5"/>
      <c r="J92" s="5"/>
      <c r="K92" s="5"/>
      <c r="L92" s="5"/>
      <c r="M92" s="5"/>
      <c r="N92" s="5"/>
    </row>
    <row r="93" spans="1:14">
      <c r="A93" s="5"/>
      <c r="B93" s="5"/>
      <c r="C93" s="5"/>
      <c r="D93" s="92"/>
      <c r="H93" s="5"/>
      <c r="I93" s="5"/>
      <c r="J93" s="5"/>
      <c r="K93" s="5"/>
      <c r="L93" s="5"/>
      <c r="M93" s="5"/>
      <c r="N93" s="5"/>
    </row>
    <row r="94" spans="1:14" ht="15" customHeight="1">
      <c r="A94" s="5"/>
      <c r="B94" s="5"/>
      <c r="C94" s="5"/>
      <c r="D94" s="69"/>
      <c r="H94" s="454"/>
      <c r="I94" s="5"/>
      <c r="J94" s="5"/>
      <c r="K94" s="5"/>
      <c r="L94" s="5"/>
      <c r="M94" s="5"/>
      <c r="N94" s="5"/>
    </row>
    <row r="95" spans="1:14" ht="15" customHeight="1">
      <c r="B95" s="843" t="s">
        <v>817</v>
      </c>
      <c r="C95" s="843"/>
      <c r="D95" s="843"/>
      <c r="E95" s="843"/>
      <c r="F95" s="843"/>
      <c r="G95" s="843"/>
    </row>
    <row r="96" spans="1:14" ht="15" customHeight="1">
      <c r="B96" s="933" t="s">
        <v>703</v>
      </c>
      <c r="C96" s="933"/>
      <c r="D96" s="933"/>
      <c r="E96" s="933"/>
      <c r="F96" s="933"/>
      <c r="G96" s="933"/>
    </row>
    <row r="97" spans="3:4">
      <c r="C97" s="109"/>
      <c r="D97" s="109"/>
    </row>
    <row r="98" spans="3:4">
      <c r="C98" s="117"/>
    </row>
    <row r="99" spans="3:4">
      <c r="C99" s="109"/>
      <c r="D99" s="109"/>
    </row>
    <row r="100" spans="3:4">
      <c r="C100" s="109"/>
    </row>
  </sheetData>
  <mergeCells count="68">
    <mergeCell ref="B90:G90"/>
    <mergeCell ref="C91:G91"/>
    <mergeCell ref="B95:G95"/>
    <mergeCell ref="B96:G96"/>
    <mergeCell ref="B72:N72"/>
    <mergeCell ref="B73:N73"/>
    <mergeCell ref="B75:G75"/>
    <mergeCell ref="B78:B80"/>
    <mergeCell ref="E78:E89"/>
    <mergeCell ref="F78:F89"/>
    <mergeCell ref="G78:G89"/>
    <mergeCell ref="B81:B83"/>
    <mergeCell ref="B84:B86"/>
    <mergeCell ref="B87:B89"/>
    <mergeCell ref="B71:N71"/>
    <mergeCell ref="B63:B64"/>
    <mergeCell ref="C63:C64"/>
    <mergeCell ref="D63:D64"/>
    <mergeCell ref="E63:E64"/>
    <mergeCell ref="F63:H63"/>
    <mergeCell ref="I63:K63"/>
    <mergeCell ref="L63:N63"/>
    <mergeCell ref="C67:N67"/>
    <mergeCell ref="B68:N68"/>
    <mergeCell ref="B69:N69"/>
    <mergeCell ref="B70:N70"/>
    <mergeCell ref="C61:E61"/>
    <mergeCell ref="B42:E42"/>
    <mergeCell ref="B44:E44"/>
    <mergeCell ref="B47:E47"/>
    <mergeCell ref="B49:E49"/>
    <mergeCell ref="B50:B51"/>
    <mergeCell ref="C50:E51"/>
    <mergeCell ref="C52:E52"/>
    <mergeCell ref="C53:E53"/>
    <mergeCell ref="B54:E54"/>
    <mergeCell ref="B55:E55"/>
    <mergeCell ref="C57:E57"/>
    <mergeCell ref="C41:E41"/>
    <mergeCell ref="C27:C30"/>
    <mergeCell ref="D27:D30"/>
    <mergeCell ref="E27:E30"/>
    <mergeCell ref="B31:E31"/>
    <mergeCell ref="B33:E33"/>
    <mergeCell ref="C34:E34"/>
    <mergeCell ref="C35:E35"/>
    <mergeCell ref="C36:E36"/>
    <mergeCell ref="B38:E38"/>
    <mergeCell ref="C39:E39"/>
    <mergeCell ref="C40:E40"/>
    <mergeCell ref="B25:E25"/>
    <mergeCell ref="C11:E11"/>
    <mergeCell ref="B12:E12"/>
    <mergeCell ref="C14:E14"/>
    <mergeCell ref="B15:E15"/>
    <mergeCell ref="B17:E17"/>
    <mergeCell ref="C18:E18"/>
    <mergeCell ref="C19:E19"/>
    <mergeCell ref="C20:E20"/>
    <mergeCell ref="C21:E21"/>
    <mergeCell ref="C22:E22"/>
    <mergeCell ref="B24:E24"/>
    <mergeCell ref="B9:E9"/>
    <mergeCell ref="A1:B1"/>
    <mergeCell ref="C3:E3"/>
    <mergeCell ref="C5:E5"/>
    <mergeCell ref="B6:E6"/>
    <mergeCell ref="C8:E8"/>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topLeftCell="A76" workbookViewId="0">
      <selection activeCell="D46" sqref="D46"/>
    </sheetView>
  </sheetViews>
  <sheetFormatPr defaultRowHeight="13.2"/>
  <cols>
    <col min="1" max="1" width="6.44140625" style="38" bestFit="1" customWidth="1"/>
    <col min="2" max="2" width="46" style="38" bestFit="1" customWidth="1"/>
    <col min="3" max="3" width="22.6640625" style="38" customWidth="1"/>
    <col min="4" max="4" width="18.109375" style="38" customWidth="1"/>
    <col min="5" max="5" width="18.6640625" style="38" customWidth="1"/>
    <col min="6" max="6" width="9.33203125" style="38" bestFit="1" customWidth="1"/>
    <col min="7" max="9" width="11.44140625" style="38" bestFit="1" customWidth="1"/>
    <col min="10" max="10" width="9.109375" style="38" bestFit="1" customWidth="1"/>
    <col min="11" max="11" width="6.88671875" style="38" bestFit="1" customWidth="1"/>
    <col min="12" max="12" width="7.109375" style="38" bestFit="1" customWidth="1"/>
    <col min="13" max="14" width="6.88671875" style="38" bestFit="1" customWidth="1"/>
    <col min="15" max="16384" width="8.88671875" style="38"/>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25.8" customHeight="1">
      <c r="A3" s="639" t="s">
        <v>1</v>
      </c>
      <c r="B3" s="2" t="s">
        <v>2</v>
      </c>
      <c r="C3" s="807" t="s">
        <v>1165</v>
      </c>
      <c r="D3" s="807"/>
      <c r="E3" s="807"/>
      <c r="F3" s="175"/>
      <c r="H3" s="5"/>
      <c r="I3" s="5"/>
      <c r="J3" s="5"/>
      <c r="K3" s="5"/>
      <c r="L3" s="5"/>
      <c r="M3" s="5"/>
      <c r="N3" s="5"/>
    </row>
    <row r="4" spans="1:14">
      <c r="A4" s="5"/>
      <c r="B4" s="5"/>
      <c r="C4" s="5"/>
      <c r="D4" s="70"/>
      <c r="E4" s="5"/>
      <c r="F4" s="5"/>
      <c r="G4" s="5"/>
      <c r="H4" s="5"/>
      <c r="I4" s="5"/>
      <c r="J4" s="5"/>
      <c r="K4" s="5"/>
      <c r="L4" s="5"/>
      <c r="M4" s="5"/>
      <c r="N4" s="5"/>
    </row>
    <row r="5" spans="1:14">
      <c r="A5" s="19">
        <v>1</v>
      </c>
      <c r="B5" s="2" t="s">
        <v>3</v>
      </c>
      <c r="C5" s="807" t="s">
        <v>725</v>
      </c>
      <c r="D5" s="807"/>
      <c r="E5" s="807"/>
      <c r="F5" s="5"/>
      <c r="G5" s="5"/>
      <c r="H5" s="5"/>
      <c r="I5" s="5"/>
      <c r="J5" s="5"/>
      <c r="K5" s="5"/>
      <c r="L5" s="5"/>
      <c r="M5" s="5"/>
      <c r="N5" s="5"/>
    </row>
    <row r="6" spans="1:14">
      <c r="A6" s="631"/>
      <c r="B6" s="810" t="s">
        <v>5</v>
      </c>
      <c r="C6" s="810"/>
      <c r="D6" s="810"/>
      <c r="E6" s="810"/>
      <c r="F6" s="5"/>
      <c r="G6" s="5"/>
      <c r="H6" s="5"/>
      <c r="I6" s="5"/>
      <c r="J6" s="5"/>
      <c r="K6" s="5"/>
      <c r="L6" s="5"/>
      <c r="M6" s="5"/>
      <c r="N6" s="5"/>
    </row>
    <row r="7" spans="1:14">
      <c r="A7" s="631"/>
      <c r="B7" s="6"/>
      <c r="C7" s="5"/>
      <c r="D7" s="70"/>
      <c r="E7" s="5"/>
      <c r="F7" s="5"/>
      <c r="G7" s="5"/>
      <c r="H7" s="5"/>
      <c r="I7" s="5"/>
      <c r="J7" s="5"/>
      <c r="K7" s="5"/>
      <c r="L7" s="5"/>
      <c r="M7" s="5"/>
      <c r="N7" s="5"/>
    </row>
    <row r="8" spans="1:14">
      <c r="A8" s="631">
        <v>2</v>
      </c>
      <c r="B8" s="2" t="s">
        <v>6</v>
      </c>
      <c r="C8" s="807" t="s">
        <v>1308</v>
      </c>
      <c r="D8" s="807"/>
      <c r="E8" s="807"/>
      <c r="F8" s="5"/>
      <c r="G8" s="5"/>
      <c r="H8" s="5"/>
      <c r="I8" s="5"/>
      <c r="J8" s="5"/>
      <c r="K8" s="5"/>
      <c r="L8" s="5"/>
      <c r="M8" s="5"/>
      <c r="N8" s="5"/>
    </row>
    <row r="9" spans="1:14">
      <c r="A9" s="631"/>
      <c r="B9" s="810" t="s">
        <v>5</v>
      </c>
      <c r="C9" s="810"/>
      <c r="D9" s="810"/>
      <c r="E9" s="810"/>
      <c r="F9" s="5"/>
      <c r="G9" s="5"/>
      <c r="H9" s="5"/>
      <c r="I9" s="5"/>
      <c r="J9" s="5"/>
      <c r="K9" s="5"/>
      <c r="L9" s="5"/>
      <c r="M9" s="5"/>
      <c r="N9" s="5"/>
    </row>
    <row r="10" spans="1:14">
      <c r="A10" s="631"/>
      <c r="B10" s="6"/>
      <c r="C10" s="5"/>
      <c r="D10" s="70"/>
      <c r="E10" s="5"/>
      <c r="F10" s="5"/>
      <c r="G10" s="5"/>
      <c r="H10" s="5"/>
      <c r="I10" s="5"/>
      <c r="J10" s="5"/>
      <c r="K10" s="5"/>
      <c r="L10" s="5"/>
      <c r="M10" s="5"/>
      <c r="N10" s="5"/>
    </row>
    <row r="11" spans="1:14" ht="27" customHeight="1">
      <c r="A11" s="631">
        <v>3</v>
      </c>
      <c r="B11" s="2" t="s">
        <v>7</v>
      </c>
      <c r="C11" s="805" t="s">
        <v>332</v>
      </c>
      <c r="D11" s="805"/>
      <c r="E11" s="805"/>
      <c r="F11" s="5"/>
      <c r="G11" s="5"/>
      <c r="H11" s="5"/>
      <c r="I11" s="5"/>
      <c r="J11" s="5"/>
      <c r="K11" s="5"/>
      <c r="L11" s="5"/>
      <c r="M11" s="5"/>
      <c r="N11" s="5"/>
    </row>
    <row r="12" spans="1:14">
      <c r="A12" s="631"/>
      <c r="B12" s="810" t="s">
        <v>5</v>
      </c>
      <c r="C12" s="810"/>
      <c r="D12" s="810"/>
      <c r="E12" s="810"/>
      <c r="F12" s="5"/>
      <c r="G12" s="5"/>
      <c r="H12" s="5"/>
      <c r="I12" s="5"/>
      <c r="J12" s="5"/>
      <c r="K12" s="5"/>
      <c r="L12" s="5"/>
      <c r="M12" s="5"/>
      <c r="N12" s="5"/>
    </row>
    <row r="13" spans="1:14">
      <c r="A13" s="631"/>
      <c r="B13" s="6"/>
      <c r="C13" s="5"/>
      <c r="D13" s="70"/>
      <c r="E13" s="5"/>
      <c r="F13" s="5"/>
      <c r="G13" s="5"/>
      <c r="H13" s="5"/>
      <c r="I13" s="5"/>
      <c r="J13" s="5"/>
      <c r="K13" s="5"/>
      <c r="L13" s="5"/>
      <c r="M13" s="5"/>
      <c r="N13" s="5"/>
    </row>
    <row r="14" spans="1:14">
      <c r="A14" s="631">
        <v>4</v>
      </c>
      <c r="B14" s="2" t="s">
        <v>9</v>
      </c>
      <c r="C14" s="762" t="s">
        <v>1166</v>
      </c>
      <c r="D14" s="762"/>
      <c r="E14" s="762"/>
      <c r="F14" s="175"/>
      <c r="G14" s="487"/>
      <c r="H14" s="5"/>
      <c r="I14" s="5"/>
      <c r="J14" s="5"/>
      <c r="K14" s="5"/>
      <c r="L14" s="5"/>
      <c r="M14" s="5"/>
      <c r="N14" s="5"/>
    </row>
    <row r="15" spans="1:14">
      <c r="A15" s="631"/>
      <c r="B15" s="810" t="s">
        <v>10</v>
      </c>
      <c r="C15" s="810"/>
      <c r="D15" s="810"/>
      <c r="E15" s="810"/>
      <c r="F15" s="175"/>
      <c r="G15" s="5"/>
      <c r="H15" s="5"/>
      <c r="I15" s="5"/>
      <c r="J15" s="5"/>
      <c r="K15" s="5"/>
      <c r="L15" s="5"/>
      <c r="M15" s="5"/>
      <c r="N15" s="5"/>
    </row>
    <row r="16" spans="1:14">
      <c r="A16" s="631"/>
      <c r="B16" s="5"/>
      <c r="C16" s="5"/>
      <c r="D16" s="70"/>
      <c r="E16" s="5"/>
      <c r="F16" s="5"/>
      <c r="G16" s="5"/>
      <c r="H16" s="5"/>
      <c r="I16" s="5"/>
      <c r="J16" s="5"/>
      <c r="K16" s="5"/>
      <c r="L16" s="5"/>
      <c r="M16" s="5"/>
      <c r="N16" s="5"/>
    </row>
    <row r="17" spans="1:14" ht="30.75" customHeight="1">
      <c r="A17" s="631">
        <v>5</v>
      </c>
      <c r="B17" s="767" t="s">
        <v>308</v>
      </c>
      <c r="C17" s="800"/>
      <c r="D17" s="800"/>
      <c r="E17" s="800"/>
      <c r="F17" s="6"/>
      <c r="G17" s="6"/>
      <c r="H17" s="6"/>
      <c r="I17" s="6"/>
      <c r="J17" s="8"/>
      <c r="K17" s="8"/>
      <c r="L17" s="8"/>
      <c r="M17" s="8"/>
      <c r="N17" s="8"/>
    </row>
    <row r="18" spans="1:14">
      <c r="A18" s="631"/>
      <c r="B18" s="2" t="s">
        <v>12</v>
      </c>
      <c r="C18" s="806">
        <v>0.12509999999999999</v>
      </c>
      <c r="D18" s="762"/>
      <c r="E18" s="762"/>
      <c r="F18" s="175"/>
      <c r="G18" s="8"/>
      <c r="H18" s="8"/>
      <c r="I18" s="8"/>
      <c r="J18" s="8"/>
      <c r="K18" s="8"/>
      <c r="L18" s="8"/>
      <c r="M18" s="8"/>
      <c r="N18" s="8"/>
    </row>
    <row r="19" spans="1:14" ht="26.4">
      <c r="A19" s="631"/>
      <c r="B19" s="625" t="s">
        <v>809</v>
      </c>
      <c r="C19" s="806">
        <v>1.6500000000000001E-2</v>
      </c>
      <c r="D19" s="762"/>
      <c r="E19" s="762"/>
      <c r="F19" s="638"/>
      <c r="G19" s="8" t="s">
        <v>119</v>
      </c>
      <c r="H19" s="5"/>
      <c r="I19" s="8"/>
      <c r="J19" s="8"/>
      <c r="K19" s="8"/>
      <c r="L19" s="8"/>
      <c r="M19" s="8"/>
      <c r="N19" s="8"/>
    </row>
    <row r="20" spans="1:14" ht="14.4" customHeight="1">
      <c r="A20" s="631"/>
      <c r="B20" s="625" t="s">
        <v>116</v>
      </c>
      <c r="C20" s="834" t="s">
        <v>106</v>
      </c>
      <c r="D20" s="834"/>
      <c r="E20" s="834"/>
      <c r="F20" s="638"/>
      <c r="G20" s="8"/>
      <c r="H20" s="666"/>
      <c r="I20" s="8"/>
      <c r="J20" s="8"/>
      <c r="K20" s="8"/>
      <c r="L20" s="8"/>
      <c r="M20" s="8"/>
      <c r="N20" s="8"/>
    </row>
    <row r="21" spans="1:14">
      <c r="A21" s="631"/>
      <c r="B21" s="634" t="s">
        <v>15</v>
      </c>
      <c r="C21" s="834" t="s">
        <v>107</v>
      </c>
      <c r="D21" s="834"/>
      <c r="E21" s="834"/>
      <c r="F21" s="638"/>
      <c r="G21" s="8"/>
      <c r="H21" s="8"/>
      <c r="I21" s="8"/>
      <c r="J21" s="8"/>
      <c r="K21" s="8"/>
      <c r="L21" s="8"/>
      <c r="M21" s="8"/>
      <c r="N21" s="8"/>
    </row>
    <row r="22" spans="1:14">
      <c r="A22" s="631"/>
      <c r="B22" s="623" t="s">
        <v>16</v>
      </c>
      <c r="C22" s="762" t="s">
        <v>89</v>
      </c>
      <c r="D22" s="762"/>
      <c r="E22" s="762"/>
      <c r="F22" s="638"/>
      <c r="G22" s="8"/>
      <c r="H22" s="8"/>
      <c r="I22" s="8"/>
      <c r="J22" s="8"/>
      <c r="K22" s="8"/>
      <c r="L22" s="8"/>
      <c r="M22" s="8"/>
      <c r="N22" s="8"/>
    </row>
    <row r="23" spans="1:14">
      <c r="A23" s="631"/>
      <c r="B23" s="638"/>
      <c r="C23" s="638"/>
      <c r="D23" s="72"/>
      <c r="E23" s="638"/>
      <c r="F23" s="638"/>
      <c r="G23" s="8"/>
      <c r="H23" s="8"/>
      <c r="I23" s="8"/>
      <c r="J23" s="8"/>
      <c r="K23" s="8"/>
      <c r="L23" s="8"/>
      <c r="M23" s="8"/>
      <c r="N23" s="8"/>
    </row>
    <row r="24" spans="1:14">
      <c r="A24" s="631">
        <v>6</v>
      </c>
      <c r="B24" s="767" t="s">
        <v>312</v>
      </c>
      <c r="C24" s="767"/>
      <c r="D24" s="767"/>
      <c r="E24" s="767"/>
      <c r="F24" s="6"/>
      <c r="G24" s="6"/>
      <c r="H24" s="8"/>
      <c r="I24" s="6"/>
      <c r="J24" s="6"/>
      <c r="K24" s="5"/>
      <c r="L24" s="5"/>
      <c r="M24" s="5"/>
      <c r="N24" s="5"/>
    </row>
    <row r="25" spans="1:14">
      <c r="A25" s="631"/>
      <c r="B25" s="812" t="s">
        <v>19</v>
      </c>
      <c r="C25" s="813"/>
      <c r="D25" s="813"/>
      <c r="E25" s="842"/>
      <c r="F25" s="638"/>
      <c r="G25" s="5"/>
      <c r="H25" s="5"/>
      <c r="I25" s="5"/>
      <c r="J25" s="5"/>
      <c r="K25" s="5"/>
      <c r="L25" s="5"/>
      <c r="M25" s="5"/>
      <c r="N25" s="5"/>
    </row>
    <row r="26" spans="1:14">
      <c r="A26" s="631"/>
      <c r="B26" s="623" t="s">
        <v>20</v>
      </c>
      <c r="C26" s="622" t="s">
        <v>97</v>
      </c>
      <c r="D26" s="73" t="s">
        <v>98</v>
      </c>
      <c r="E26" s="622" t="s">
        <v>22</v>
      </c>
      <c r="F26" s="638"/>
      <c r="G26" s="5"/>
      <c r="H26" s="5"/>
      <c r="I26" s="5"/>
      <c r="J26" s="5"/>
      <c r="K26" s="5"/>
      <c r="L26" s="5"/>
      <c r="M26" s="5"/>
      <c r="N26" s="5"/>
    </row>
    <row r="27" spans="1:14" ht="15" customHeight="1">
      <c r="A27" s="631"/>
      <c r="B27" s="627" t="s">
        <v>441</v>
      </c>
      <c r="C27" s="1072" t="s">
        <v>995</v>
      </c>
      <c r="D27" s="1072" t="s">
        <v>99</v>
      </c>
      <c r="E27" s="967" t="s">
        <v>91</v>
      </c>
      <c r="F27" s="638"/>
      <c r="G27" s="5"/>
      <c r="H27" s="5"/>
      <c r="I27" s="5"/>
      <c r="J27" s="5"/>
      <c r="K27" s="5"/>
      <c r="L27" s="5"/>
      <c r="M27" s="5"/>
      <c r="N27" s="5"/>
    </row>
    <row r="28" spans="1:14">
      <c r="A28" s="631"/>
      <c r="B28" s="627" t="s">
        <v>24</v>
      </c>
      <c r="C28" s="1073"/>
      <c r="D28" s="1073"/>
      <c r="E28" s="968"/>
      <c r="F28" s="638"/>
      <c r="G28" s="5"/>
      <c r="H28" s="5"/>
      <c r="I28" s="5"/>
      <c r="J28" s="5"/>
      <c r="K28" s="5"/>
      <c r="L28" s="5"/>
      <c r="M28" s="5"/>
      <c r="N28" s="5"/>
    </row>
    <row r="29" spans="1:14">
      <c r="A29" s="631"/>
      <c r="B29" s="627" t="s">
        <v>25</v>
      </c>
      <c r="C29" s="1073"/>
      <c r="D29" s="1073"/>
      <c r="E29" s="968"/>
      <c r="F29" s="638"/>
      <c r="G29" s="5"/>
      <c r="H29" s="5"/>
      <c r="I29" s="5"/>
      <c r="J29" s="5"/>
      <c r="K29" s="5"/>
      <c r="L29" s="5"/>
      <c r="M29" s="5"/>
      <c r="N29" s="5"/>
    </row>
    <row r="30" spans="1:14">
      <c r="A30" s="631"/>
      <c r="B30" s="627" t="s">
        <v>26</v>
      </c>
      <c r="C30" s="1074"/>
      <c r="D30" s="1074"/>
      <c r="E30" s="969"/>
      <c r="F30" s="638"/>
      <c r="G30" s="5"/>
      <c r="H30" s="5"/>
      <c r="I30" s="5"/>
      <c r="J30" s="5"/>
      <c r="K30" s="5"/>
      <c r="L30" s="5"/>
      <c r="M30" s="5"/>
      <c r="N30" s="5"/>
    </row>
    <row r="31" spans="1:14">
      <c r="A31" s="631"/>
      <c r="B31" s="768" t="s">
        <v>259</v>
      </c>
      <c r="C31" s="769"/>
      <c r="D31" s="769"/>
      <c r="E31" s="770"/>
      <c r="F31" s="638"/>
      <c r="G31" s="5"/>
      <c r="H31" s="5"/>
      <c r="I31" s="5"/>
      <c r="J31" s="5"/>
      <c r="K31" s="5"/>
      <c r="L31" s="5"/>
      <c r="M31" s="5"/>
      <c r="N31" s="5"/>
    </row>
    <row r="32" spans="1:14">
      <c r="A32" s="631"/>
      <c r="B32" s="8"/>
      <c r="C32" s="638"/>
      <c r="D32" s="72"/>
      <c r="E32" s="638"/>
      <c r="F32" s="638"/>
      <c r="G32" s="5"/>
      <c r="H32" s="5"/>
      <c r="I32" s="5"/>
      <c r="J32" s="5"/>
      <c r="K32" s="5"/>
      <c r="L32" s="5"/>
      <c r="M32" s="5"/>
      <c r="N32" s="5"/>
    </row>
    <row r="33" spans="1:14">
      <c r="A33" s="631">
        <v>7</v>
      </c>
      <c r="B33" s="767" t="s">
        <v>27</v>
      </c>
      <c r="C33" s="767"/>
      <c r="D33" s="767"/>
      <c r="E33" s="767"/>
      <c r="F33" s="6"/>
      <c r="G33" s="6"/>
      <c r="H33" s="6"/>
      <c r="I33" s="6"/>
      <c r="J33" s="6"/>
      <c r="K33" s="5"/>
      <c r="L33" s="5"/>
      <c r="M33" s="5"/>
      <c r="N33" s="5"/>
    </row>
    <row r="34" spans="1:14" ht="14.4" customHeight="1">
      <c r="A34" s="631"/>
      <c r="B34" s="623" t="s">
        <v>28</v>
      </c>
      <c r="C34" s="762" t="s">
        <v>106</v>
      </c>
      <c r="D34" s="762"/>
      <c r="E34" s="762"/>
      <c r="F34" s="8"/>
      <c r="G34" s="5"/>
      <c r="H34" s="5"/>
      <c r="I34" s="5"/>
      <c r="J34" s="5"/>
      <c r="K34" s="5"/>
      <c r="L34" s="5"/>
      <c r="M34" s="5"/>
      <c r="N34" s="5"/>
    </row>
    <row r="35" spans="1:14">
      <c r="A35" s="631"/>
      <c r="B35" s="623" t="s">
        <v>30</v>
      </c>
      <c r="C35" s="762" t="s">
        <v>107</v>
      </c>
      <c r="D35" s="762"/>
      <c r="E35" s="762"/>
      <c r="F35" s="8"/>
      <c r="G35" s="5"/>
      <c r="H35" s="5"/>
      <c r="I35" s="5"/>
      <c r="J35" s="5"/>
      <c r="K35" s="5"/>
      <c r="L35" s="5"/>
      <c r="M35" s="5"/>
      <c r="N35" s="5"/>
    </row>
    <row r="36" spans="1:14">
      <c r="A36" s="631"/>
      <c r="B36" s="623" t="s">
        <v>31</v>
      </c>
      <c r="C36" s="762" t="s">
        <v>89</v>
      </c>
      <c r="D36" s="762"/>
      <c r="E36" s="762"/>
      <c r="F36" s="8"/>
      <c r="G36" s="5"/>
      <c r="H36" s="5"/>
      <c r="I36" s="5"/>
      <c r="J36" s="5"/>
      <c r="K36" s="5"/>
      <c r="L36" s="5"/>
      <c r="M36" s="5"/>
      <c r="N36" s="5"/>
    </row>
    <row r="37" spans="1:14">
      <c r="A37" s="631"/>
      <c r="B37" s="5"/>
      <c r="C37" s="8"/>
      <c r="D37" s="71"/>
      <c r="E37" s="8"/>
      <c r="F37" s="8"/>
      <c r="G37" s="5"/>
      <c r="H37" s="5"/>
      <c r="I37" s="5"/>
      <c r="J37" s="5"/>
      <c r="K37" s="5"/>
      <c r="L37" s="5"/>
      <c r="M37" s="5"/>
      <c r="N37" s="5"/>
    </row>
    <row r="38" spans="1:14">
      <c r="A38" s="631">
        <v>8</v>
      </c>
      <c r="B38" s="767" t="s">
        <v>310</v>
      </c>
      <c r="C38" s="767"/>
      <c r="D38" s="767"/>
      <c r="E38" s="767"/>
      <c r="F38" s="6"/>
      <c r="G38" s="6"/>
      <c r="H38" s="6"/>
      <c r="I38" s="6"/>
      <c r="J38" s="6"/>
      <c r="K38" s="5"/>
      <c r="L38" s="5"/>
      <c r="M38" s="5"/>
      <c r="N38" s="5"/>
    </row>
    <row r="39" spans="1:14" ht="15" customHeight="1">
      <c r="A39" s="631"/>
      <c r="B39" s="623" t="s">
        <v>33</v>
      </c>
      <c r="C39" s="762" t="s">
        <v>106</v>
      </c>
      <c r="D39" s="762"/>
      <c r="E39" s="762"/>
      <c r="F39" s="8"/>
      <c r="G39" s="5"/>
      <c r="H39" s="5"/>
      <c r="I39" s="5"/>
      <c r="J39" s="5"/>
      <c r="K39" s="5"/>
      <c r="L39" s="5"/>
      <c r="M39" s="5"/>
      <c r="N39" s="5"/>
    </row>
    <row r="40" spans="1:14" ht="14.4" customHeight="1">
      <c r="A40" s="631"/>
      <c r="B40" s="623" t="s">
        <v>30</v>
      </c>
      <c r="C40" s="762" t="s">
        <v>107</v>
      </c>
      <c r="D40" s="762"/>
      <c r="E40" s="762"/>
      <c r="F40" s="8"/>
      <c r="G40" s="5"/>
      <c r="H40" s="5"/>
      <c r="I40" s="5"/>
      <c r="J40" s="5"/>
      <c r="K40" s="5"/>
      <c r="L40" s="5"/>
      <c r="M40" s="5"/>
      <c r="N40" s="5"/>
    </row>
    <row r="41" spans="1:14" ht="14.4" customHeight="1">
      <c r="A41" s="631"/>
      <c r="B41" s="623" t="s">
        <v>31</v>
      </c>
      <c r="C41" s="762" t="s">
        <v>89</v>
      </c>
      <c r="D41" s="762"/>
      <c r="E41" s="762"/>
      <c r="F41" s="8"/>
      <c r="G41" s="5"/>
      <c r="H41" s="5"/>
      <c r="I41" s="5"/>
      <c r="J41" s="5"/>
      <c r="K41" s="5"/>
      <c r="L41" s="5"/>
      <c r="M41" s="5"/>
      <c r="N41" s="5"/>
    </row>
    <row r="42" spans="1:14">
      <c r="A42" s="631"/>
      <c r="B42" s="768" t="s">
        <v>131</v>
      </c>
      <c r="C42" s="769"/>
      <c r="D42" s="769"/>
      <c r="E42" s="770"/>
      <c r="F42" s="8"/>
      <c r="G42" s="5"/>
      <c r="H42" s="5"/>
      <c r="I42" s="5"/>
      <c r="J42" s="5"/>
      <c r="K42" s="5"/>
      <c r="L42" s="5"/>
      <c r="M42" s="5"/>
      <c r="N42" s="5"/>
    </row>
    <row r="43" spans="1:14">
      <c r="A43" s="639"/>
      <c r="B43" s="5"/>
      <c r="C43" s="5"/>
      <c r="D43" s="75"/>
      <c r="E43" s="8"/>
      <c r="F43" s="5"/>
      <c r="G43" s="5"/>
      <c r="H43" s="5"/>
      <c r="I43" s="5"/>
      <c r="J43" s="5"/>
      <c r="K43" s="5"/>
      <c r="L43" s="5"/>
      <c r="M43" s="5"/>
      <c r="N43" s="5"/>
    </row>
    <row r="44" spans="1:14">
      <c r="A44" s="11">
        <v>9</v>
      </c>
      <c r="B44" s="766" t="s">
        <v>311</v>
      </c>
      <c r="C44" s="767"/>
      <c r="D44" s="767"/>
      <c r="E44" s="767"/>
      <c r="F44" s="12"/>
      <c r="G44" s="6"/>
      <c r="H44" s="6"/>
      <c r="I44" s="6"/>
      <c r="J44" s="5"/>
      <c r="K44" s="5"/>
      <c r="L44" s="5"/>
      <c r="M44" s="5"/>
      <c r="N44" s="5"/>
    </row>
    <row r="45" spans="1:14" ht="52.8">
      <c r="A45" s="11"/>
      <c r="B45" s="621" t="s">
        <v>36</v>
      </c>
      <c r="C45" s="636" t="s">
        <v>37</v>
      </c>
      <c r="D45" s="405" t="s">
        <v>38</v>
      </c>
      <c r="E45" s="636" t="s">
        <v>92</v>
      </c>
      <c r="F45" s="5"/>
      <c r="G45" s="5"/>
      <c r="H45" s="5"/>
      <c r="I45" s="5"/>
      <c r="J45" s="5"/>
      <c r="K45" s="5"/>
      <c r="L45" s="5"/>
      <c r="M45" s="5"/>
      <c r="N45" s="5"/>
    </row>
    <row r="46" spans="1:14" ht="145.19999999999999">
      <c r="A46" s="13"/>
      <c r="B46" s="630" t="s">
        <v>1309</v>
      </c>
      <c r="C46" s="630" t="s">
        <v>1167</v>
      </c>
      <c r="D46" s="667" t="s">
        <v>1168</v>
      </c>
      <c r="E46" s="637" t="s">
        <v>88</v>
      </c>
      <c r="F46" s="5"/>
      <c r="G46" s="5"/>
      <c r="H46" s="5"/>
      <c r="I46" s="5"/>
      <c r="J46" s="5"/>
      <c r="K46" s="5"/>
      <c r="L46" s="5"/>
      <c r="M46" s="5"/>
      <c r="N46" s="5"/>
    </row>
    <row r="47" spans="1:14">
      <c r="A47" s="14"/>
      <c r="B47" s="1045" t="s">
        <v>1169</v>
      </c>
      <c r="C47" s="1046"/>
      <c r="D47" s="1046"/>
      <c r="E47" s="1047"/>
      <c r="F47" s="638"/>
      <c r="G47" s="638"/>
      <c r="H47" s="638"/>
      <c r="I47" s="5"/>
      <c r="J47" s="5"/>
      <c r="K47" s="5"/>
      <c r="L47" s="5"/>
      <c r="M47" s="5"/>
      <c r="N47" s="5"/>
    </row>
    <row r="48" spans="1:14">
      <c r="A48" s="15"/>
      <c r="B48" s="37"/>
      <c r="C48" s="619"/>
      <c r="D48" s="75"/>
      <c r="E48" s="619"/>
      <c r="F48" s="638"/>
      <c r="G48" s="638"/>
      <c r="H48" s="638"/>
      <c r="I48" s="638"/>
      <c r="J48" s="5"/>
      <c r="K48" s="5"/>
      <c r="L48" s="5"/>
      <c r="M48" s="5"/>
      <c r="N48" s="5"/>
    </row>
    <row r="49" spans="1:14">
      <c r="A49" s="11">
        <v>10</v>
      </c>
      <c r="B49" s="766" t="s">
        <v>311</v>
      </c>
      <c r="C49" s="767"/>
      <c r="D49" s="767"/>
      <c r="E49" s="767"/>
      <c r="F49" s="638"/>
      <c r="G49" s="638"/>
      <c r="H49" s="638"/>
      <c r="I49" s="5"/>
      <c r="J49" s="5"/>
      <c r="K49" s="5"/>
      <c r="L49" s="5"/>
      <c r="M49" s="5"/>
      <c r="N49" s="5"/>
    </row>
    <row r="50" spans="1:14" ht="21.75" customHeight="1">
      <c r="A50" s="13"/>
      <c r="B50" s="867" t="s">
        <v>41</v>
      </c>
      <c r="C50" s="1015" t="s">
        <v>1170</v>
      </c>
      <c r="D50" s="1016"/>
      <c r="E50" s="1017"/>
      <c r="F50" s="5"/>
      <c r="G50" s="5"/>
      <c r="H50" s="5"/>
      <c r="I50" s="5"/>
      <c r="J50" s="5"/>
      <c r="K50" s="1"/>
      <c r="L50" s="5"/>
      <c r="M50" s="5"/>
      <c r="N50" s="5"/>
    </row>
    <row r="51" spans="1:14" ht="35.4" customHeight="1">
      <c r="A51" s="13"/>
      <c r="B51" s="868"/>
      <c r="C51" s="1018"/>
      <c r="D51" s="1019"/>
      <c r="E51" s="1020"/>
      <c r="F51" s="5"/>
      <c r="G51" s="5"/>
      <c r="H51" s="5"/>
      <c r="I51" s="5"/>
      <c r="J51" s="5"/>
      <c r="K51" s="1"/>
      <c r="L51" s="5"/>
      <c r="M51" s="5"/>
      <c r="N51" s="5"/>
    </row>
    <row r="52" spans="1:14" ht="63" customHeight="1">
      <c r="A52" s="11"/>
      <c r="B52" s="16" t="s">
        <v>42</v>
      </c>
      <c r="C52" s="993" t="s">
        <v>1171</v>
      </c>
      <c r="D52" s="994"/>
      <c r="E52" s="995"/>
      <c r="F52" s="5"/>
      <c r="G52" s="5"/>
      <c r="H52" s="5"/>
      <c r="I52" s="5"/>
      <c r="J52" s="5"/>
      <c r="K52" s="5"/>
      <c r="L52" s="5"/>
      <c r="M52" s="5"/>
      <c r="N52" s="5"/>
    </row>
    <row r="53" spans="1:14">
      <c r="A53" s="13"/>
      <c r="B53" s="16" t="s">
        <v>43</v>
      </c>
      <c r="C53" s="875" t="s">
        <v>44</v>
      </c>
      <c r="D53" s="876"/>
      <c r="E53" s="877"/>
      <c r="F53" s="5"/>
      <c r="G53" s="5"/>
      <c r="H53" s="5"/>
      <c r="I53" s="5"/>
      <c r="J53" s="5"/>
      <c r="K53" s="17"/>
      <c r="L53" s="5"/>
      <c r="M53" s="5"/>
      <c r="N53" s="5"/>
    </row>
    <row r="54" spans="1:14" ht="14.4" customHeight="1">
      <c r="A54" s="13"/>
      <c r="B54" s="1045" t="s">
        <v>1169</v>
      </c>
      <c r="C54" s="1046"/>
      <c r="D54" s="1046"/>
      <c r="E54" s="1047"/>
      <c r="F54" s="5"/>
      <c r="G54" s="5"/>
      <c r="H54" s="5"/>
      <c r="I54" s="5"/>
      <c r="J54" s="5"/>
      <c r="K54" s="17"/>
      <c r="L54" s="5"/>
      <c r="M54" s="5"/>
      <c r="N54" s="5"/>
    </row>
    <row r="55" spans="1:14">
      <c r="A55" s="18" t="s">
        <v>45</v>
      </c>
      <c r="B55" s="858" t="s">
        <v>46</v>
      </c>
      <c r="C55" s="858"/>
      <c r="D55" s="858"/>
      <c r="E55" s="858"/>
    </row>
    <row r="56" spans="1:14">
      <c r="A56" s="23"/>
      <c r="B56" s="24"/>
      <c r="C56" s="25"/>
      <c r="D56" s="76"/>
      <c r="E56" s="25"/>
      <c r="F56" s="25"/>
      <c r="G56" s="111"/>
      <c r="H56" s="111"/>
      <c r="I56" s="5"/>
      <c r="J56" s="5"/>
      <c r="K56" s="5"/>
      <c r="L56" s="5"/>
      <c r="M56" s="5"/>
      <c r="N56" s="5"/>
    </row>
    <row r="57" spans="1:14">
      <c r="A57" s="631">
        <v>11</v>
      </c>
      <c r="B57" s="2" t="s">
        <v>47</v>
      </c>
      <c r="C57" s="953" t="s">
        <v>134</v>
      </c>
      <c r="D57" s="953"/>
      <c r="E57" s="953"/>
      <c r="F57" s="6"/>
      <c r="G57" s="6"/>
      <c r="H57" s="26"/>
      <c r="I57" s="6"/>
      <c r="J57" s="6"/>
      <c r="K57" s="5"/>
      <c r="L57" s="5"/>
      <c r="M57" s="5"/>
      <c r="N57" s="5"/>
    </row>
    <row r="58" spans="1:14">
      <c r="A58" s="631"/>
      <c r="B58" s="638"/>
      <c r="C58" s="638"/>
      <c r="D58" s="72"/>
      <c r="E58" s="638"/>
      <c r="F58" s="638"/>
      <c r="G58" s="638"/>
      <c r="H58" s="27"/>
      <c r="I58" s="27"/>
      <c r="J58" s="638"/>
      <c r="K58" s="5"/>
      <c r="L58" s="5"/>
      <c r="M58" s="5"/>
      <c r="N58" s="5"/>
    </row>
    <row r="59" spans="1:14">
      <c r="A59" s="631">
        <v>12</v>
      </c>
      <c r="B59" s="6" t="s">
        <v>48</v>
      </c>
      <c r="C59" s="6"/>
      <c r="D59" s="77"/>
      <c r="E59" s="26"/>
      <c r="F59" s="26"/>
      <c r="G59" s="6"/>
      <c r="H59" s="6"/>
      <c r="I59" s="6"/>
      <c r="J59" s="6"/>
      <c r="K59" s="6"/>
      <c r="L59" s="6"/>
      <c r="M59" s="6"/>
      <c r="N59" s="6"/>
    </row>
    <row r="60" spans="1:14">
      <c r="A60" s="631"/>
      <c r="B60" s="6"/>
      <c r="C60" s="6"/>
      <c r="D60" s="77"/>
      <c r="E60" s="26"/>
      <c r="F60" s="26"/>
      <c r="G60" s="26"/>
      <c r="H60" s="6"/>
      <c r="I60" s="6"/>
      <c r="J60" s="6"/>
      <c r="K60" s="6"/>
      <c r="L60" s="6"/>
      <c r="M60" s="6"/>
      <c r="N60" s="6"/>
    </row>
    <row r="61" spans="1:14">
      <c r="A61" s="631"/>
      <c r="B61" s="623" t="s">
        <v>49</v>
      </c>
      <c r="C61" s="946" t="s">
        <v>1172</v>
      </c>
      <c r="D61" s="946"/>
      <c r="E61" s="946"/>
      <c r="F61" s="27"/>
      <c r="G61" s="668">
        <v>45385</v>
      </c>
      <c r="H61" s="668">
        <f>+G61+29</f>
        <v>45414</v>
      </c>
      <c r="I61" s="668">
        <f>+G61+89</f>
        <v>45474</v>
      </c>
      <c r="J61" s="638"/>
      <c r="K61" s="638"/>
      <c r="L61" s="638"/>
      <c r="M61" s="638"/>
      <c r="N61" s="638"/>
    </row>
    <row r="62" spans="1:14">
      <c r="A62" s="631"/>
      <c r="B62" s="638"/>
      <c r="C62" s="638"/>
      <c r="D62" s="115"/>
      <c r="E62" s="55"/>
      <c r="F62" s="638"/>
      <c r="G62" s="638"/>
      <c r="H62" s="55"/>
      <c r="I62" s="638"/>
      <c r="J62" s="55"/>
      <c r="K62" s="638"/>
      <c r="L62" s="638"/>
      <c r="M62" s="638"/>
      <c r="N62" s="638"/>
    </row>
    <row r="63" spans="1:14">
      <c r="A63" s="631"/>
      <c r="B63" s="767" t="s">
        <v>50</v>
      </c>
      <c r="C63" s="1012" t="s">
        <v>1173</v>
      </c>
      <c r="D63" s="908" t="s">
        <v>1174</v>
      </c>
      <c r="E63" s="1123" t="s">
        <v>1175</v>
      </c>
      <c r="F63" s="790" t="s">
        <v>117</v>
      </c>
      <c r="G63" s="791"/>
      <c r="H63" s="792"/>
      <c r="I63" s="771" t="s">
        <v>52</v>
      </c>
      <c r="J63" s="771"/>
      <c r="K63" s="771"/>
      <c r="L63" s="771" t="s">
        <v>53</v>
      </c>
      <c r="M63" s="771"/>
      <c r="N63" s="771"/>
    </row>
    <row r="64" spans="1:14" ht="52.8">
      <c r="A64" s="639"/>
      <c r="B64" s="767"/>
      <c r="C64" s="1122"/>
      <c r="D64" s="909"/>
      <c r="E64" s="1124"/>
      <c r="F64" s="623" t="s">
        <v>54</v>
      </c>
      <c r="G64" s="623" t="s">
        <v>55</v>
      </c>
      <c r="H64" s="623" t="s">
        <v>56</v>
      </c>
      <c r="I64" s="623" t="s">
        <v>57</v>
      </c>
      <c r="J64" s="623" t="s">
        <v>55</v>
      </c>
      <c r="K64" s="623" t="s">
        <v>56</v>
      </c>
      <c r="L64" s="623" t="s">
        <v>57</v>
      </c>
      <c r="M64" s="623" t="s">
        <v>55</v>
      </c>
      <c r="N64" s="623" t="s">
        <v>56</v>
      </c>
    </row>
    <row r="65" spans="1:14">
      <c r="A65" s="639"/>
      <c r="B65" s="623" t="s">
        <v>80</v>
      </c>
      <c r="C65" s="195">
        <v>208.95</v>
      </c>
      <c r="D65" s="647">
        <v>272.10000000000002</v>
      </c>
      <c r="E65" s="647">
        <v>285.75</v>
      </c>
      <c r="F65" s="629" t="s">
        <v>40</v>
      </c>
      <c r="G65" s="629" t="s">
        <v>40</v>
      </c>
      <c r="H65" s="629" t="s">
        <v>40</v>
      </c>
      <c r="I65" s="629" t="s">
        <v>40</v>
      </c>
      <c r="J65" s="629" t="s">
        <v>40</v>
      </c>
      <c r="K65" s="629" t="s">
        <v>40</v>
      </c>
      <c r="L65" s="629" t="s">
        <v>40</v>
      </c>
      <c r="M65" s="629" t="s">
        <v>40</v>
      </c>
      <c r="N65" s="629" t="s">
        <v>40</v>
      </c>
    </row>
    <row r="66" spans="1:14" ht="26.4">
      <c r="A66" s="639"/>
      <c r="B66" s="623" t="s">
        <v>350</v>
      </c>
      <c r="C66" s="647">
        <v>22434.65</v>
      </c>
      <c r="D66" s="647">
        <v>22648.2</v>
      </c>
      <c r="E66" s="647">
        <v>24141.95</v>
      </c>
      <c r="F66" s="629" t="s">
        <v>40</v>
      </c>
      <c r="G66" s="629" t="s">
        <v>40</v>
      </c>
      <c r="H66" s="629" t="s">
        <v>40</v>
      </c>
      <c r="I66" s="629" t="s">
        <v>40</v>
      </c>
      <c r="J66" s="629" t="s">
        <v>40</v>
      </c>
      <c r="K66" s="629" t="s">
        <v>40</v>
      </c>
      <c r="L66" s="629" t="s">
        <v>40</v>
      </c>
      <c r="M66" s="629" t="s">
        <v>40</v>
      </c>
      <c r="N66" s="629" t="s">
        <v>40</v>
      </c>
    </row>
    <row r="67" spans="1:14" ht="13.8">
      <c r="A67" s="639"/>
      <c r="B67" s="623" t="s">
        <v>313</v>
      </c>
      <c r="C67" s="829" t="s">
        <v>76</v>
      </c>
      <c r="D67" s="829"/>
      <c r="E67" s="829"/>
      <c r="F67" s="829"/>
      <c r="G67" s="829"/>
      <c r="H67" s="829"/>
      <c r="I67" s="829"/>
      <c r="J67" s="829"/>
      <c r="K67" s="829"/>
      <c r="L67" s="829"/>
      <c r="M67" s="829"/>
      <c r="N67" s="829"/>
    </row>
    <row r="68" spans="1:14" s="5" customFormat="1">
      <c r="A68" s="639"/>
      <c r="B68" s="831" t="s">
        <v>1004</v>
      </c>
      <c r="C68" s="831"/>
      <c r="D68" s="831"/>
      <c r="E68" s="831"/>
      <c r="F68" s="831"/>
      <c r="G68" s="831"/>
      <c r="H68" s="831"/>
      <c r="I68" s="831"/>
      <c r="J68" s="831"/>
      <c r="K68" s="831"/>
      <c r="L68" s="831"/>
      <c r="M68" s="831"/>
      <c r="N68" s="831"/>
    </row>
    <row r="69" spans="1:14" ht="13.8">
      <c r="A69" s="639"/>
      <c r="B69" s="832" t="s">
        <v>79</v>
      </c>
      <c r="C69" s="832"/>
      <c r="D69" s="832"/>
      <c r="E69" s="832"/>
      <c r="F69" s="832"/>
      <c r="G69" s="832"/>
      <c r="H69" s="832"/>
      <c r="I69" s="832"/>
      <c r="J69" s="832"/>
      <c r="K69" s="832"/>
      <c r="L69" s="832"/>
      <c r="M69" s="832"/>
      <c r="N69" s="832"/>
    </row>
    <row r="70" spans="1:14">
      <c r="A70" s="639"/>
      <c r="B70" s="810" t="s">
        <v>60</v>
      </c>
      <c r="C70" s="810"/>
      <c r="D70" s="810"/>
      <c r="E70" s="810"/>
      <c r="F70" s="810"/>
      <c r="G70" s="810"/>
      <c r="H70" s="810"/>
      <c r="I70" s="810"/>
      <c r="J70" s="810"/>
      <c r="K70" s="810"/>
      <c r="L70" s="810"/>
      <c r="M70" s="810"/>
      <c r="N70" s="810"/>
    </row>
    <row r="71" spans="1:14">
      <c r="A71" s="1"/>
      <c r="B71" s="853" t="s">
        <v>61</v>
      </c>
      <c r="C71" s="853"/>
      <c r="D71" s="853"/>
      <c r="E71" s="853"/>
      <c r="F71" s="853"/>
      <c r="G71" s="853"/>
      <c r="H71" s="853"/>
      <c r="I71" s="853"/>
      <c r="J71" s="853"/>
      <c r="K71" s="853"/>
      <c r="L71" s="853"/>
      <c r="M71" s="853"/>
      <c r="N71" s="853"/>
    </row>
    <row r="72" spans="1:14">
      <c r="A72" s="639"/>
      <c r="B72" s="831" t="s">
        <v>110</v>
      </c>
      <c r="C72" s="831"/>
      <c r="D72" s="831"/>
      <c r="E72" s="831"/>
      <c r="F72" s="831"/>
      <c r="G72" s="831"/>
      <c r="H72" s="831"/>
      <c r="I72" s="831"/>
      <c r="J72" s="831"/>
      <c r="K72" s="831"/>
      <c r="L72" s="831"/>
      <c r="M72" s="831"/>
      <c r="N72" s="831"/>
    </row>
    <row r="73" spans="1:14">
      <c r="A73" s="639"/>
      <c r="B73" s="831" t="s">
        <v>62</v>
      </c>
      <c r="C73" s="831"/>
      <c r="D73" s="831"/>
      <c r="E73" s="831"/>
      <c r="F73" s="831"/>
      <c r="G73" s="831"/>
      <c r="H73" s="831"/>
      <c r="I73" s="831"/>
      <c r="J73" s="831"/>
      <c r="K73" s="831"/>
      <c r="L73" s="831"/>
      <c r="M73" s="831"/>
      <c r="N73" s="831"/>
    </row>
    <row r="74" spans="1:14">
      <c r="A74" s="639"/>
      <c r="B74" s="30"/>
      <c r="C74" s="30"/>
      <c r="D74" s="78"/>
      <c r="E74" s="30"/>
      <c r="F74" s="30"/>
      <c r="G74" s="8"/>
      <c r="H74" s="8"/>
      <c r="I74" s="8"/>
      <c r="J74" s="8"/>
      <c r="K74" s="8"/>
      <c r="L74" s="8" t="s">
        <v>119</v>
      </c>
      <c r="M74" s="8"/>
      <c r="N74" s="8"/>
    </row>
    <row r="75" spans="1:14" ht="48" customHeight="1">
      <c r="A75" s="631">
        <v>13</v>
      </c>
      <c r="B75" s="796" t="s">
        <v>63</v>
      </c>
      <c r="C75" s="797"/>
      <c r="D75" s="797"/>
      <c r="E75" s="797"/>
      <c r="F75" s="797"/>
      <c r="G75" s="766"/>
      <c r="H75" s="6"/>
      <c r="I75" s="6"/>
      <c r="J75" s="6"/>
      <c r="K75" s="6"/>
      <c r="L75" s="6"/>
      <c r="M75" s="6"/>
      <c r="N75" s="6"/>
    </row>
    <row r="76" spans="1:14">
      <c r="A76" s="631"/>
      <c r="B76" s="5"/>
      <c r="C76" s="638"/>
      <c r="D76" s="72"/>
      <c r="E76" s="638"/>
      <c r="F76" s="638"/>
      <c r="G76" s="638"/>
      <c r="H76" s="638"/>
      <c r="I76" s="638"/>
      <c r="J76" s="638"/>
      <c r="K76" s="638"/>
      <c r="L76" s="638"/>
      <c r="M76" s="638"/>
      <c r="N76" s="638"/>
    </row>
    <row r="77" spans="1:14" ht="26.4">
      <c r="A77" s="639"/>
      <c r="B77" s="620" t="s">
        <v>64</v>
      </c>
      <c r="C77" s="622" t="s">
        <v>65</v>
      </c>
      <c r="D77" s="73" t="s">
        <v>342</v>
      </c>
      <c r="E77" s="622" t="s">
        <v>94</v>
      </c>
      <c r="F77" s="622" t="s">
        <v>67</v>
      </c>
      <c r="G77" s="622" t="s">
        <v>81</v>
      </c>
      <c r="H77" s="8"/>
      <c r="I77" s="8"/>
      <c r="J77" s="8"/>
      <c r="K77" s="8"/>
      <c r="L77" s="8"/>
      <c r="M77" s="8"/>
      <c r="N77" s="8"/>
    </row>
    <row r="78" spans="1:14">
      <c r="A78" s="639"/>
      <c r="B78" s="828" t="s">
        <v>440</v>
      </c>
      <c r="C78" s="91" t="s">
        <v>1176</v>
      </c>
      <c r="D78" s="195">
        <v>9.73</v>
      </c>
      <c r="E78" s="958" t="s">
        <v>484</v>
      </c>
      <c r="F78" s="958" t="s">
        <v>108</v>
      </c>
      <c r="G78" s="958" t="s">
        <v>95</v>
      </c>
      <c r="H78" s="32"/>
      <c r="I78" s="32"/>
      <c r="J78" s="32"/>
      <c r="K78" s="32"/>
      <c r="L78" s="32"/>
      <c r="M78" s="32"/>
      <c r="N78" s="32"/>
    </row>
    <row r="79" spans="1:14">
      <c r="A79" s="639"/>
      <c r="B79" s="956"/>
      <c r="C79" s="91" t="s">
        <v>69</v>
      </c>
      <c r="D79" s="195"/>
      <c r="E79" s="959"/>
      <c r="F79" s="959"/>
      <c r="G79" s="959"/>
      <c r="H79" s="32"/>
      <c r="I79" s="32"/>
      <c r="J79" s="32"/>
      <c r="K79" s="32"/>
      <c r="L79" s="32"/>
      <c r="M79" s="32"/>
      <c r="N79" s="32"/>
    </row>
    <row r="80" spans="1:14">
      <c r="A80" s="639"/>
      <c r="B80" s="956"/>
      <c r="C80" s="174" t="s">
        <v>13</v>
      </c>
      <c r="D80" s="195"/>
      <c r="E80" s="959"/>
      <c r="F80" s="959"/>
      <c r="G80" s="959"/>
      <c r="H80" s="32"/>
      <c r="I80" s="32"/>
      <c r="J80" s="32"/>
      <c r="K80" s="32"/>
      <c r="L80" s="32"/>
      <c r="M80" s="32"/>
      <c r="N80" s="32"/>
    </row>
    <row r="81" spans="1:14">
      <c r="A81" s="639"/>
      <c r="B81" s="957"/>
      <c r="C81" s="91" t="s">
        <v>70</v>
      </c>
      <c r="D81" s="195"/>
      <c r="E81" s="959"/>
      <c r="F81" s="959"/>
      <c r="G81" s="959"/>
      <c r="H81" s="32"/>
      <c r="I81" s="32"/>
      <c r="J81" s="32"/>
      <c r="K81" s="32"/>
      <c r="L81" s="32"/>
      <c r="M81" s="32"/>
      <c r="N81" s="32"/>
    </row>
    <row r="82" spans="1:14">
      <c r="A82" s="639"/>
      <c r="B82" s="828" t="s">
        <v>71</v>
      </c>
      <c r="C82" s="91" t="s">
        <v>1176</v>
      </c>
      <c r="D82" s="195">
        <v>17.27</v>
      </c>
      <c r="E82" s="959"/>
      <c r="F82" s="959"/>
      <c r="G82" s="959"/>
      <c r="H82" s="32"/>
      <c r="I82" s="32"/>
      <c r="J82" s="32"/>
      <c r="K82" s="32"/>
      <c r="L82" s="32"/>
      <c r="M82" s="32"/>
      <c r="N82" s="32"/>
    </row>
    <row r="83" spans="1:14">
      <c r="A83" s="639"/>
      <c r="B83" s="956"/>
      <c r="C83" s="91" t="s">
        <v>69</v>
      </c>
      <c r="D83" s="195"/>
      <c r="E83" s="959"/>
      <c r="F83" s="959"/>
      <c r="G83" s="959"/>
      <c r="H83" s="32"/>
      <c r="I83" s="32"/>
      <c r="J83" s="32"/>
      <c r="K83" s="32"/>
      <c r="L83" s="32"/>
      <c r="M83" s="32"/>
      <c r="N83" s="32"/>
    </row>
    <row r="84" spans="1:14">
      <c r="A84" s="639"/>
      <c r="B84" s="956"/>
      <c r="C84" s="174" t="s">
        <v>13</v>
      </c>
      <c r="D84" s="195"/>
      <c r="E84" s="959"/>
      <c r="F84" s="959"/>
      <c r="G84" s="959"/>
      <c r="H84" s="32"/>
      <c r="I84" s="32"/>
      <c r="J84" s="32"/>
      <c r="K84" s="32"/>
      <c r="L84" s="32"/>
      <c r="M84" s="32"/>
      <c r="N84" s="32"/>
    </row>
    <row r="85" spans="1:14">
      <c r="A85" s="639"/>
      <c r="B85" s="957"/>
      <c r="C85" s="91" t="s">
        <v>70</v>
      </c>
      <c r="D85" s="195"/>
      <c r="E85" s="959"/>
      <c r="F85" s="959"/>
      <c r="G85" s="959"/>
      <c r="H85" s="32"/>
      <c r="I85" s="32"/>
      <c r="J85" s="32"/>
      <c r="K85" s="32"/>
      <c r="L85" s="32"/>
      <c r="M85" s="32"/>
      <c r="N85" s="32"/>
    </row>
    <row r="86" spans="1:14">
      <c r="A86" s="639"/>
      <c r="B86" s="828" t="s">
        <v>72</v>
      </c>
      <c r="C86" s="91" t="s">
        <v>1176</v>
      </c>
      <c r="D86" s="195">
        <v>48.14</v>
      </c>
      <c r="E86" s="959"/>
      <c r="F86" s="959"/>
      <c r="G86" s="959"/>
      <c r="H86" s="32"/>
      <c r="I86" s="32"/>
      <c r="J86" s="32"/>
      <c r="K86" s="32"/>
      <c r="L86" s="32"/>
      <c r="M86" s="32"/>
      <c r="N86" s="32"/>
    </row>
    <row r="87" spans="1:14">
      <c r="A87" s="639"/>
      <c r="B87" s="956"/>
      <c r="C87" s="91" t="s">
        <v>69</v>
      </c>
      <c r="D87" s="195"/>
      <c r="E87" s="959"/>
      <c r="F87" s="959"/>
      <c r="G87" s="959"/>
      <c r="H87" s="32"/>
      <c r="I87" s="32"/>
      <c r="J87" s="32"/>
      <c r="K87" s="32"/>
      <c r="L87" s="32"/>
      <c r="M87" s="32"/>
      <c r="N87" s="32"/>
    </row>
    <row r="88" spans="1:14">
      <c r="A88" s="639"/>
      <c r="B88" s="956"/>
      <c r="C88" s="174" t="s">
        <v>13</v>
      </c>
      <c r="D88" s="195"/>
      <c r="E88" s="959"/>
      <c r="F88" s="959"/>
      <c r="G88" s="959"/>
      <c r="H88" s="32"/>
      <c r="I88" s="32"/>
      <c r="J88" s="32"/>
      <c r="K88" s="32"/>
      <c r="L88" s="32"/>
      <c r="M88" s="32"/>
      <c r="N88" s="32"/>
    </row>
    <row r="89" spans="1:14">
      <c r="A89" s="639"/>
      <c r="B89" s="957"/>
      <c r="C89" s="91" t="s">
        <v>70</v>
      </c>
      <c r="D89" s="195"/>
      <c r="E89" s="959"/>
      <c r="F89" s="959"/>
      <c r="G89" s="959"/>
      <c r="H89" s="32"/>
      <c r="I89" s="32"/>
      <c r="J89" s="32"/>
      <c r="K89" s="32"/>
      <c r="L89" s="32"/>
      <c r="M89" s="32"/>
      <c r="N89" s="32"/>
    </row>
    <row r="90" spans="1:14">
      <c r="A90" s="639"/>
      <c r="B90" s="972" t="s">
        <v>73</v>
      </c>
      <c r="C90" s="91" t="s">
        <v>1176</v>
      </c>
      <c r="D90" s="195">
        <v>20.21</v>
      </c>
      <c r="E90" s="959"/>
      <c r="F90" s="959"/>
      <c r="G90" s="959"/>
      <c r="H90" s="32"/>
      <c r="I90" s="32"/>
      <c r="J90" s="32"/>
      <c r="K90" s="32"/>
      <c r="L90" s="32"/>
      <c r="M90" s="32"/>
      <c r="N90" s="32"/>
    </row>
    <row r="91" spans="1:14">
      <c r="A91" s="639"/>
      <c r="B91" s="973"/>
      <c r="C91" s="91" t="s">
        <v>69</v>
      </c>
      <c r="D91" s="130"/>
      <c r="E91" s="959"/>
      <c r="F91" s="959"/>
      <c r="G91" s="959"/>
      <c r="H91" s="32"/>
      <c r="I91" s="32"/>
      <c r="J91" s="32"/>
      <c r="K91" s="32"/>
      <c r="L91" s="32"/>
      <c r="M91" s="32"/>
      <c r="N91" s="32"/>
    </row>
    <row r="92" spans="1:14">
      <c r="A92" s="639"/>
      <c r="B92" s="973"/>
      <c r="C92" s="174" t="s">
        <v>13</v>
      </c>
      <c r="D92" s="130"/>
      <c r="E92" s="959"/>
      <c r="F92" s="959"/>
      <c r="G92" s="959"/>
      <c r="H92" s="32"/>
      <c r="I92" s="32"/>
      <c r="J92" s="32"/>
      <c r="K92" s="32"/>
      <c r="L92" s="32"/>
      <c r="M92" s="32"/>
      <c r="N92" s="32"/>
    </row>
    <row r="93" spans="1:14" ht="15" customHeight="1">
      <c r="A93" s="639"/>
      <c r="B93" s="973"/>
      <c r="C93" s="2" t="s">
        <v>70</v>
      </c>
      <c r="D93" s="130"/>
      <c r="E93" s="974"/>
      <c r="F93" s="974"/>
      <c r="G93" s="974"/>
      <c r="H93" s="32"/>
      <c r="I93" s="32"/>
      <c r="J93" s="32"/>
      <c r="K93" s="32"/>
      <c r="L93" s="32"/>
      <c r="M93" s="32"/>
      <c r="N93" s="32"/>
    </row>
    <row r="94" spans="1:14" ht="15.75" customHeight="1">
      <c r="A94" s="5"/>
      <c r="B94" s="1028" t="s">
        <v>1177</v>
      </c>
      <c r="C94" s="1028"/>
      <c r="D94" s="1028"/>
      <c r="E94" s="1028"/>
      <c r="F94" s="1028"/>
      <c r="G94" s="1028"/>
      <c r="H94" s="32"/>
      <c r="I94" s="32"/>
      <c r="J94" s="5"/>
      <c r="K94" s="5"/>
      <c r="L94" s="5"/>
      <c r="M94" s="5"/>
      <c r="N94" s="5"/>
    </row>
    <row r="95" spans="1:14">
      <c r="A95" s="631"/>
      <c r="B95" s="819"/>
      <c r="C95" s="819"/>
      <c r="D95" s="819"/>
      <c r="E95" s="819"/>
      <c r="F95" s="819"/>
      <c r="G95" s="819"/>
      <c r="H95" s="5"/>
      <c r="I95" s="5"/>
      <c r="J95" s="5"/>
      <c r="K95" s="5"/>
      <c r="L95" s="5"/>
      <c r="M95" s="5"/>
      <c r="N95" s="5"/>
    </row>
    <row r="96" spans="1:14">
      <c r="A96" s="639">
        <v>14</v>
      </c>
      <c r="B96" s="36" t="s">
        <v>74</v>
      </c>
      <c r="C96" s="807" t="s">
        <v>40</v>
      </c>
      <c r="D96" s="807"/>
      <c r="E96" s="807"/>
      <c r="F96" s="807"/>
      <c r="G96" s="807"/>
      <c r="H96" s="5"/>
      <c r="I96" s="5"/>
      <c r="J96" s="5"/>
      <c r="K96" s="5"/>
      <c r="L96" s="5"/>
      <c r="M96" s="5"/>
      <c r="N96" s="5"/>
    </row>
    <row r="97" spans="1:14" ht="13.8">
      <c r="A97" s="5"/>
      <c r="B97" s="5"/>
      <c r="C97" s="598"/>
      <c r="D97" s="92"/>
      <c r="E97" s="618"/>
      <c r="F97" s="618"/>
      <c r="G97" s="618"/>
      <c r="H97" s="5"/>
      <c r="I97" s="5"/>
      <c r="J97" s="5"/>
      <c r="K97" s="5"/>
      <c r="L97" s="5"/>
      <c r="M97" s="5"/>
      <c r="N97" s="5"/>
    </row>
    <row r="98" spans="1:14">
      <c r="A98" s="5"/>
      <c r="B98" s="5"/>
      <c r="C98" s="5"/>
      <c r="D98" s="92"/>
      <c r="H98" s="5"/>
      <c r="I98" s="5"/>
      <c r="J98" s="5"/>
      <c r="K98" s="5"/>
      <c r="L98" s="5"/>
      <c r="M98" s="5"/>
      <c r="N98" s="5"/>
    </row>
    <row r="99" spans="1:14" ht="15" customHeight="1">
      <c r="A99" s="5"/>
      <c r="B99" s="5"/>
      <c r="C99" s="5"/>
      <c r="D99" s="69"/>
      <c r="H99" s="618"/>
      <c r="I99" s="5"/>
      <c r="J99" s="5"/>
      <c r="K99" s="5"/>
      <c r="L99" s="5"/>
      <c r="M99" s="5"/>
      <c r="N99" s="5"/>
    </row>
    <row r="100" spans="1:14" ht="15" customHeight="1">
      <c r="B100" s="843" t="s">
        <v>1178</v>
      </c>
      <c r="C100" s="843"/>
      <c r="D100" s="843"/>
      <c r="E100" s="843"/>
      <c r="F100" s="843"/>
      <c r="G100" s="843"/>
    </row>
    <row r="101" spans="1:14">
      <c r="C101" s="138"/>
      <c r="D101" s="138"/>
    </row>
    <row r="102" spans="1:14">
      <c r="C102" s="173"/>
    </row>
    <row r="103" spans="1:14">
      <c r="C103" s="138"/>
      <c r="D103" s="138"/>
    </row>
    <row r="104" spans="1:14">
      <c r="C104" s="138"/>
    </row>
  </sheetData>
  <mergeCells count="68">
    <mergeCell ref="B72:N72"/>
    <mergeCell ref="B73:N73"/>
    <mergeCell ref="B75:G75"/>
    <mergeCell ref="B78:B81"/>
    <mergeCell ref="E78:E93"/>
    <mergeCell ref="B71:N71"/>
    <mergeCell ref="B63:B64"/>
    <mergeCell ref="C63:C64"/>
    <mergeCell ref="D63:D64"/>
    <mergeCell ref="E63:E64"/>
    <mergeCell ref="F63:H63"/>
    <mergeCell ref="I63:K63"/>
    <mergeCell ref="L63:N63"/>
    <mergeCell ref="C67:N67"/>
    <mergeCell ref="B68:N68"/>
    <mergeCell ref="B69:N69"/>
    <mergeCell ref="B70:N70"/>
    <mergeCell ref="C61:E61"/>
    <mergeCell ref="B42:E42"/>
    <mergeCell ref="B44:E44"/>
    <mergeCell ref="B47:E47"/>
    <mergeCell ref="B49:E49"/>
    <mergeCell ref="B50:B51"/>
    <mergeCell ref="C50:E51"/>
    <mergeCell ref="C52:E52"/>
    <mergeCell ref="C53:E53"/>
    <mergeCell ref="B54:E54"/>
    <mergeCell ref="B55:E55"/>
    <mergeCell ref="C57:E57"/>
    <mergeCell ref="C41:E41"/>
    <mergeCell ref="C27:C30"/>
    <mergeCell ref="D27:D30"/>
    <mergeCell ref="E27:E30"/>
    <mergeCell ref="B31:E31"/>
    <mergeCell ref="B33:E33"/>
    <mergeCell ref="C34:E34"/>
    <mergeCell ref="C35:E35"/>
    <mergeCell ref="C36:E36"/>
    <mergeCell ref="B38:E38"/>
    <mergeCell ref="C39:E39"/>
    <mergeCell ref="C40:E40"/>
    <mergeCell ref="B25:E25"/>
    <mergeCell ref="C11:E11"/>
    <mergeCell ref="B12:E12"/>
    <mergeCell ref="C14:E14"/>
    <mergeCell ref="B15:E15"/>
    <mergeCell ref="B17:E17"/>
    <mergeCell ref="C18:E18"/>
    <mergeCell ref="C19:E19"/>
    <mergeCell ref="C20:E20"/>
    <mergeCell ref="C21:E21"/>
    <mergeCell ref="C22:E22"/>
    <mergeCell ref="B24:E24"/>
    <mergeCell ref="B9:E9"/>
    <mergeCell ref="A1:B1"/>
    <mergeCell ref="C3:E3"/>
    <mergeCell ref="C5:E5"/>
    <mergeCell ref="B6:E6"/>
    <mergeCell ref="C8:E8"/>
    <mergeCell ref="B94:G94"/>
    <mergeCell ref="C96:G96"/>
    <mergeCell ref="B100:G100"/>
    <mergeCell ref="F78:F93"/>
    <mergeCell ref="G78:G93"/>
    <mergeCell ref="B82:B85"/>
    <mergeCell ref="B86:B89"/>
    <mergeCell ref="B90:B93"/>
    <mergeCell ref="B95:G95"/>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topLeftCell="A61" workbookViewId="0">
      <selection activeCell="G59" sqref="G59:H59"/>
    </sheetView>
  </sheetViews>
  <sheetFormatPr defaultColWidth="9.109375" defaultRowHeight="14.4"/>
  <cols>
    <col min="1" max="1" width="6.44140625" bestFit="1" customWidth="1"/>
    <col min="2" max="2" width="49.5546875" customWidth="1"/>
    <col min="3" max="3" width="31.5546875" customWidth="1"/>
    <col min="4" max="4" width="18.109375" customWidth="1"/>
    <col min="5" max="5" width="18.6640625" customWidth="1"/>
    <col min="6" max="6" width="11.5546875" customWidth="1"/>
    <col min="7" max="7" width="12.5546875" customWidth="1"/>
    <col min="8" max="8" width="10" bestFit="1" customWidth="1"/>
    <col min="9" max="9" width="11.44140625" bestFit="1" customWidth="1"/>
    <col min="10" max="11" width="6.88671875" bestFit="1" customWidth="1"/>
    <col min="12" max="12" width="7.109375" bestFit="1" customWidth="1"/>
    <col min="13" max="14" width="6.88671875" bestFit="1" customWidth="1"/>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16.5" customHeight="1">
      <c r="A3" s="194" t="s">
        <v>1</v>
      </c>
      <c r="B3" s="2" t="s">
        <v>2</v>
      </c>
      <c r="C3" s="933" t="s">
        <v>786</v>
      </c>
      <c r="D3" s="933"/>
      <c r="E3" s="933"/>
      <c r="F3" s="5"/>
      <c r="G3" s="5"/>
      <c r="H3" s="5"/>
      <c r="I3" s="5"/>
      <c r="J3" s="5"/>
      <c r="K3" s="5"/>
      <c r="L3" s="5"/>
      <c r="M3" s="5"/>
      <c r="N3" s="5"/>
    </row>
    <row r="4" spans="1:14">
      <c r="A4" s="5"/>
      <c r="B4" s="5"/>
      <c r="C4" s="5"/>
      <c r="D4" s="70"/>
      <c r="E4" s="5"/>
      <c r="F4" s="5"/>
      <c r="G4" s="5"/>
      <c r="H4" s="5"/>
      <c r="I4" s="5"/>
      <c r="J4" s="5"/>
      <c r="K4" s="5"/>
      <c r="L4" s="5"/>
      <c r="M4" s="5"/>
      <c r="N4" s="5"/>
    </row>
    <row r="5" spans="1:14">
      <c r="A5" s="19">
        <v>1</v>
      </c>
      <c r="B5" s="2" t="s">
        <v>3</v>
      </c>
      <c r="C5" s="805" t="s">
        <v>121</v>
      </c>
      <c r="D5" s="805"/>
      <c r="E5" s="805"/>
      <c r="F5" s="5"/>
      <c r="G5" s="5"/>
      <c r="H5" s="5"/>
      <c r="I5" s="5"/>
      <c r="J5" s="5"/>
      <c r="K5" s="5"/>
      <c r="L5" s="5"/>
      <c r="M5" s="5"/>
      <c r="N5" s="5"/>
    </row>
    <row r="6" spans="1:14">
      <c r="A6" s="187"/>
      <c r="B6" s="810" t="s">
        <v>5</v>
      </c>
      <c r="C6" s="810"/>
      <c r="D6" s="810"/>
      <c r="E6" s="810"/>
      <c r="F6" s="5"/>
      <c r="G6" s="5"/>
      <c r="H6" s="5"/>
      <c r="I6" s="5"/>
      <c r="J6" s="5"/>
      <c r="K6" s="5"/>
      <c r="L6" s="5"/>
      <c r="M6" s="5"/>
      <c r="N6" s="5"/>
    </row>
    <row r="7" spans="1:14">
      <c r="A7" s="187"/>
      <c r="B7" s="6"/>
      <c r="C7" s="5"/>
      <c r="D7" s="70"/>
      <c r="E7" s="5"/>
      <c r="F7" s="5"/>
      <c r="G7" s="5"/>
      <c r="H7" s="5"/>
      <c r="I7" s="5"/>
      <c r="J7" s="5"/>
      <c r="K7" s="5"/>
      <c r="L7" s="5"/>
      <c r="M7" s="5"/>
      <c r="N7" s="5"/>
    </row>
    <row r="8" spans="1:14">
      <c r="A8" s="187">
        <v>2</v>
      </c>
      <c r="B8" s="2" t="s">
        <v>6</v>
      </c>
      <c r="C8" s="807" t="s">
        <v>787</v>
      </c>
      <c r="D8" s="807"/>
      <c r="E8" s="807"/>
      <c r="F8" s="5"/>
      <c r="G8" s="5"/>
      <c r="H8" s="5"/>
      <c r="I8" s="5"/>
      <c r="J8" s="5"/>
      <c r="K8" s="5"/>
      <c r="L8" s="5"/>
      <c r="M8" s="5"/>
      <c r="N8" s="5"/>
    </row>
    <row r="9" spans="1:14">
      <c r="A9" s="187"/>
      <c r="B9" s="810" t="s">
        <v>5</v>
      </c>
      <c r="C9" s="810"/>
      <c r="D9" s="810"/>
      <c r="E9" s="810"/>
      <c r="F9" s="5"/>
      <c r="G9" s="5"/>
      <c r="H9" s="5"/>
      <c r="I9" s="5"/>
      <c r="J9" s="5"/>
      <c r="K9" s="5"/>
      <c r="L9" s="5"/>
      <c r="M9" s="5"/>
      <c r="N9" s="5"/>
    </row>
    <row r="10" spans="1:14">
      <c r="A10" s="187"/>
      <c r="B10" s="6"/>
      <c r="C10" s="5"/>
      <c r="D10" s="70"/>
      <c r="E10" s="5"/>
      <c r="F10" s="5"/>
      <c r="G10" s="5"/>
      <c r="H10" s="5"/>
      <c r="I10" s="5"/>
      <c r="J10" s="5"/>
      <c r="K10" s="5"/>
      <c r="L10" s="5"/>
      <c r="M10" s="5"/>
      <c r="N10" s="5"/>
    </row>
    <row r="11" spans="1:14" ht="40.799999999999997" customHeight="1">
      <c r="A11" s="187">
        <v>3</v>
      </c>
      <c r="B11" s="2" t="s">
        <v>7</v>
      </c>
      <c r="C11" s="805" t="s">
        <v>332</v>
      </c>
      <c r="D11" s="805"/>
      <c r="E11" s="805"/>
      <c r="F11" s="5"/>
      <c r="G11" s="5"/>
      <c r="H11" s="5"/>
      <c r="I11" s="5"/>
      <c r="J11" s="5"/>
      <c r="K11" s="5"/>
      <c r="L11" s="5"/>
      <c r="M11" s="5"/>
      <c r="N11" s="5"/>
    </row>
    <row r="12" spans="1:14">
      <c r="A12" s="187"/>
      <c r="B12" s="810" t="s">
        <v>5</v>
      </c>
      <c r="C12" s="810"/>
      <c r="D12" s="810"/>
      <c r="E12" s="810"/>
      <c r="F12" s="5"/>
      <c r="G12" s="5"/>
      <c r="H12" s="5"/>
      <c r="I12" s="5"/>
      <c r="J12" s="5"/>
      <c r="K12" s="5"/>
      <c r="L12" s="5"/>
      <c r="M12" s="5"/>
      <c r="N12" s="5"/>
    </row>
    <row r="13" spans="1:14">
      <c r="A13" s="187"/>
      <c r="B13" s="6"/>
      <c r="C13" s="5"/>
      <c r="D13" s="70"/>
      <c r="E13" s="5"/>
      <c r="F13" s="5"/>
      <c r="G13" s="5"/>
      <c r="H13" s="5"/>
      <c r="I13" s="5"/>
      <c r="J13" s="5"/>
      <c r="K13" s="5"/>
      <c r="L13" s="5"/>
      <c r="M13" s="5"/>
      <c r="N13" s="5"/>
    </row>
    <row r="14" spans="1:14">
      <c r="A14" s="187">
        <v>4</v>
      </c>
      <c r="B14" s="2" t="s">
        <v>9</v>
      </c>
      <c r="C14" s="1116" t="s">
        <v>788</v>
      </c>
      <c r="D14" s="1116"/>
      <c r="E14" s="1116"/>
      <c r="F14" s="5"/>
      <c r="G14" s="5"/>
      <c r="H14" s="5"/>
      <c r="I14" s="5"/>
      <c r="J14" s="5"/>
      <c r="K14" s="5"/>
      <c r="L14" s="5"/>
      <c r="M14" s="5"/>
      <c r="N14" s="5"/>
    </row>
    <row r="15" spans="1:14">
      <c r="A15" s="187"/>
      <c r="B15" s="810" t="s">
        <v>10</v>
      </c>
      <c r="C15" s="810"/>
      <c r="D15" s="810"/>
      <c r="E15" s="810"/>
      <c r="F15" s="5"/>
      <c r="G15" s="740"/>
      <c r="H15" s="5"/>
      <c r="I15" s="5"/>
      <c r="J15" s="5"/>
      <c r="K15" s="5"/>
      <c r="L15" s="5"/>
      <c r="M15" s="5"/>
      <c r="N15" s="5"/>
    </row>
    <row r="16" spans="1:14">
      <c r="A16" s="187"/>
      <c r="B16" s="5"/>
      <c r="C16" s="5"/>
      <c r="D16" s="70"/>
      <c r="E16" s="5"/>
      <c r="F16" s="5"/>
      <c r="G16" s="5"/>
      <c r="H16" s="5"/>
      <c r="I16" s="5"/>
      <c r="J16" s="5"/>
      <c r="K16" s="5"/>
      <c r="L16" s="5"/>
      <c r="M16" s="5"/>
      <c r="N16" s="5"/>
    </row>
    <row r="17" spans="1:14" ht="30.75" customHeight="1">
      <c r="A17" s="187">
        <v>5</v>
      </c>
      <c r="B17" s="767" t="s">
        <v>308</v>
      </c>
      <c r="C17" s="800"/>
      <c r="D17" s="800"/>
      <c r="E17" s="800"/>
      <c r="F17" s="6"/>
      <c r="G17" s="738"/>
      <c r="H17" s="6"/>
      <c r="I17" s="6"/>
      <c r="J17" s="8"/>
      <c r="K17" s="8"/>
      <c r="L17" s="8"/>
      <c r="M17" s="8"/>
      <c r="N17" s="8"/>
    </row>
    <row r="18" spans="1:14">
      <c r="A18" s="187"/>
      <c r="B18" s="182" t="s">
        <v>12</v>
      </c>
      <c r="C18" s="1103">
        <v>0.12520000000000001</v>
      </c>
      <c r="D18" s="1104"/>
      <c r="E18" s="1105"/>
      <c r="F18" s="193"/>
      <c r="G18" s="8"/>
      <c r="H18" s="8"/>
      <c r="I18" s="8"/>
      <c r="J18" s="8"/>
      <c r="K18" s="8"/>
      <c r="L18" s="8"/>
      <c r="M18" s="8"/>
      <c r="N18" s="8"/>
    </row>
    <row r="19" spans="1:14" ht="26.4">
      <c r="A19" s="187"/>
      <c r="B19" s="438" t="s">
        <v>809</v>
      </c>
      <c r="C19" s="1125">
        <v>0.16</v>
      </c>
      <c r="D19" s="1104"/>
      <c r="E19" s="1105"/>
      <c r="F19" s="193"/>
      <c r="G19" s="8" t="s">
        <v>119</v>
      </c>
      <c r="H19" s="5"/>
      <c r="I19" s="8"/>
      <c r="J19" s="8"/>
      <c r="K19" s="8"/>
      <c r="L19" s="8"/>
      <c r="M19" s="8"/>
      <c r="N19" s="8"/>
    </row>
    <row r="20" spans="1:14">
      <c r="A20" s="187"/>
      <c r="B20" s="182" t="s">
        <v>116</v>
      </c>
      <c r="C20" s="762" t="s">
        <v>106</v>
      </c>
      <c r="D20" s="762"/>
      <c r="E20" s="762"/>
      <c r="F20" s="193"/>
      <c r="G20" s="8"/>
      <c r="H20" s="8"/>
      <c r="I20" s="8"/>
      <c r="J20" s="8"/>
      <c r="K20" s="8"/>
      <c r="L20" s="8"/>
      <c r="M20" s="8"/>
      <c r="N20" s="8"/>
    </row>
    <row r="21" spans="1:14">
      <c r="A21" s="187"/>
      <c r="B21" s="177" t="s">
        <v>15</v>
      </c>
      <c r="C21" s="762" t="s">
        <v>107</v>
      </c>
      <c r="D21" s="762"/>
      <c r="E21" s="762"/>
      <c r="F21" s="193"/>
      <c r="G21" s="8"/>
      <c r="H21" s="8"/>
      <c r="I21" s="8"/>
      <c r="J21" s="8"/>
      <c r="K21" s="8"/>
      <c r="L21" s="8"/>
      <c r="M21" s="8"/>
      <c r="N21" s="8"/>
    </row>
    <row r="22" spans="1:14">
      <c r="A22" s="187"/>
      <c r="B22" s="177" t="s">
        <v>16</v>
      </c>
      <c r="C22" s="762" t="s">
        <v>89</v>
      </c>
      <c r="D22" s="762"/>
      <c r="E22" s="762"/>
      <c r="F22" s="193"/>
      <c r="G22" s="8"/>
      <c r="H22" s="8"/>
      <c r="I22" s="8"/>
      <c r="J22" s="8"/>
      <c r="K22" s="8"/>
      <c r="L22" s="8"/>
      <c r="M22" s="8"/>
      <c r="N22" s="8"/>
    </row>
    <row r="23" spans="1:14">
      <c r="A23" s="187"/>
      <c r="B23" s="5"/>
      <c r="C23" s="8"/>
      <c r="D23" s="71"/>
      <c r="E23" s="8"/>
      <c r="F23" s="193"/>
      <c r="G23" s="8"/>
      <c r="H23" s="8"/>
      <c r="I23" s="8"/>
      <c r="J23" s="8"/>
      <c r="K23" s="8"/>
      <c r="L23" s="8"/>
      <c r="M23" s="8"/>
      <c r="N23" s="8"/>
    </row>
    <row r="24" spans="1:14">
      <c r="A24" s="187">
        <v>6</v>
      </c>
      <c r="B24" s="767" t="s">
        <v>312</v>
      </c>
      <c r="C24" s="767"/>
      <c r="D24" s="767"/>
      <c r="E24" s="767"/>
      <c r="F24" s="6"/>
      <c r="G24" s="6"/>
      <c r="H24" s="8"/>
      <c r="I24" s="6"/>
      <c r="J24" s="6"/>
      <c r="K24" s="5"/>
      <c r="L24" s="5"/>
      <c r="M24" s="5"/>
      <c r="N24" s="5"/>
    </row>
    <row r="25" spans="1:14">
      <c r="A25" s="187"/>
      <c r="B25" s="812" t="s">
        <v>19</v>
      </c>
      <c r="C25" s="813"/>
      <c r="D25" s="813"/>
      <c r="E25" s="842"/>
      <c r="F25" s="193"/>
      <c r="G25" s="5"/>
      <c r="H25" s="5"/>
      <c r="I25" s="5"/>
      <c r="J25" s="5"/>
      <c r="K25" s="5"/>
      <c r="L25" s="5"/>
      <c r="M25" s="5"/>
      <c r="N25" s="5"/>
    </row>
    <row r="26" spans="1:14">
      <c r="A26" s="187"/>
      <c r="B26" s="177" t="s">
        <v>20</v>
      </c>
      <c r="C26" s="181" t="s">
        <v>97</v>
      </c>
      <c r="D26" s="73" t="s">
        <v>98</v>
      </c>
      <c r="E26" s="181" t="s">
        <v>22</v>
      </c>
      <c r="F26" s="193"/>
      <c r="G26" s="5"/>
      <c r="H26" s="5"/>
      <c r="I26" s="5"/>
      <c r="J26" s="5"/>
      <c r="K26" s="5"/>
      <c r="L26" s="5"/>
      <c r="M26" s="5"/>
      <c r="N26" s="5"/>
    </row>
    <row r="27" spans="1:14" ht="15" customHeight="1">
      <c r="A27" s="187"/>
      <c r="B27" s="178" t="s">
        <v>441</v>
      </c>
      <c r="C27" s="1072" t="s">
        <v>600</v>
      </c>
      <c r="D27" s="1072" t="s">
        <v>99</v>
      </c>
      <c r="E27" s="967" t="s">
        <v>91</v>
      </c>
      <c r="F27" s="193"/>
      <c r="G27" s="5"/>
      <c r="H27" s="5"/>
      <c r="I27" s="5"/>
      <c r="J27" s="5"/>
      <c r="K27" s="5"/>
      <c r="L27" s="5"/>
      <c r="M27" s="5"/>
      <c r="N27" s="5"/>
    </row>
    <row r="28" spans="1:14">
      <c r="A28" s="187"/>
      <c r="B28" s="178" t="s">
        <v>24</v>
      </c>
      <c r="C28" s="1073"/>
      <c r="D28" s="1073"/>
      <c r="E28" s="968"/>
      <c r="F28" s="193"/>
      <c r="G28" s="5"/>
      <c r="H28" s="5"/>
      <c r="I28" s="5"/>
      <c r="J28" s="5"/>
      <c r="K28" s="5"/>
      <c r="L28" s="5"/>
      <c r="M28" s="5"/>
      <c r="N28" s="5"/>
    </row>
    <row r="29" spans="1:14">
      <c r="A29" s="187"/>
      <c r="B29" s="178" t="s">
        <v>25</v>
      </c>
      <c r="C29" s="1073"/>
      <c r="D29" s="1073"/>
      <c r="E29" s="968"/>
      <c r="F29" s="193"/>
      <c r="G29" s="5"/>
      <c r="H29" s="5"/>
      <c r="I29" s="5"/>
      <c r="J29" s="5"/>
      <c r="K29" s="5"/>
      <c r="L29" s="5"/>
      <c r="M29" s="5"/>
      <c r="N29" s="5"/>
    </row>
    <row r="30" spans="1:14">
      <c r="A30" s="187"/>
      <c r="B30" s="178" t="s">
        <v>26</v>
      </c>
      <c r="C30" s="1074"/>
      <c r="D30" s="1074"/>
      <c r="E30" s="969"/>
      <c r="F30" s="193"/>
      <c r="G30" s="5"/>
      <c r="H30" s="5"/>
      <c r="I30" s="5"/>
      <c r="J30" s="5"/>
      <c r="K30" s="5"/>
      <c r="L30" s="5"/>
      <c r="M30" s="5"/>
      <c r="N30" s="5"/>
    </row>
    <row r="31" spans="1:14">
      <c r="A31" s="187"/>
      <c r="B31" s="768" t="s">
        <v>122</v>
      </c>
      <c r="C31" s="769"/>
      <c r="D31" s="769"/>
      <c r="E31" s="770"/>
      <c r="F31" s="193"/>
      <c r="G31" s="5"/>
      <c r="H31" s="5"/>
      <c r="I31" s="5"/>
      <c r="J31" s="5"/>
      <c r="K31" s="5"/>
      <c r="L31" s="5"/>
      <c r="M31" s="5"/>
      <c r="N31" s="5"/>
    </row>
    <row r="32" spans="1:14">
      <c r="A32" s="187"/>
      <c r="B32" s="8"/>
      <c r="C32" s="193"/>
      <c r="D32" s="72"/>
      <c r="E32" s="193"/>
      <c r="F32" s="193"/>
      <c r="G32" s="5"/>
      <c r="H32" s="5"/>
      <c r="I32" s="5"/>
      <c r="J32" s="5"/>
      <c r="K32" s="5"/>
      <c r="L32" s="5"/>
      <c r="M32" s="5"/>
      <c r="N32" s="5"/>
    </row>
    <row r="33" spans="1:14">
      <c r="A33" s="187">
        <v>7</v>
      </c>
      <c r="B33" s="767" t="s">
        <v>27</v>
      </c>
      <c r="C33" s="767"/>
      <c r="D33" s="767"/>
      <c r="E33" s="767"/>
      <c r="F33" s="6"/>
      <c r="G33" s="6"/>
      <c r="H33" s="6"/>
      <c r="I33" s="6"/>
      <c r="J33" s="6"/>
      <c r="K33" s="5"/>
      <c r="L33" s="5"/>
      <c r="M33" s="5"/>
      <c r="N33" s="5"/>
    </row>
    <row r="34" spans="1:14">
      <c r="A34" s="187"/>
      <c r="B34" s="177" t="s">
        <v>28</v>
      </c>
      <c r="C34" s="762" t="s">
        <v>106</v>
      </c>
      <c r="D34" s="762"/>
      <c r="E34" s="762"/>
      <c r="F34" s="8"/>
      <c r="G34" s="5"/>
      <c r="H34" s="5"/>
      <c r="I34" s="5"/>
      <c r="J34" s="5"/>
      <c r="K34" s="5"/>
      <c r="L34" s="5"/>
      <c r="M34" s="5"/>
      <c r="N34" s="5"/>
    </row>
    <row r="35" spans="1:14">
      <c r="A35" s="187"/>
      <c r="B35" s="177" t="s">
        <v>30</v>
      </c>
      <c r="C35" s="762" t="s">
        <v>107</v>
      </c>
      <c r="D35" s="762"/>
      <c r="E35" s="762"/>
      <c r="F35" s="8"/>
      <c r="G35" s="5"/>
      <c r="H35" s="5"/>
      <c r="I35" s="5"/>
      <c r="J35" s="5"/>
      <c r="K35" s="5"/>
      <c r="L35" s="5"/>
      <c r="M35" s="5"/>
      <c r="N35" s="5"/>
    </row>
    <row r="36" spans="1:14">
      <c r="A36" s="187"/>
      <c r="B36" s="177" t="s">
        <v>31</v>
      </c>
      <c r="C36" s="762" t="s">
        <v>89</v>
      </c>
      <c r="D36" s="762"/>
      <c r="E36" s="762"/>
      <c r="F36" s="8"/>
      <c r="G36" s="5"/>
      <c r="H36" s="5"/>
      <c r="I36" s="5"/>
      <c r="J36" s="5"/>
      <c r="K36" s="5"/>
      <c r="L36" s="5"/>
      <c r="M36" s="5"/>
      <c r="N36" s="5"/>
    </row>
    <row r="37" spans="1:14">
      <c r="A37" s="187"/>
      <c r="B37" s="5"/>
      <c r="C37" s="8"/>
      <c r="D37" s="71"/>
      <c r="E37" s="8"/>
      <c r="F37" s="8"/>
      <c r="G37" s="5"/>
      <c r="H37" s="5"/>
      <c r="I37" s="5"/>
      <c r="J37" s="5"/>
      <c r="K37" s="5"/>
      <c r="L37" s="5"/>
      <c r="M37" s="5"/>
      <c r="N37" s="5"/>
    </row>
    <row r="38" spans="1:14">
      <c r="A38" s="187"/>
      <c r="B38" s="193"/>
      <c r="C38" s="8"/>
      <c r="D38" s="71"/>
      <c r="E38" s="8"/>
      <c r="F38" s="8"/>
      <c r="G38" s="5"/>
      <c r="H38" s="5"/>
      <c r="I38" s="5"/>
      <c r="J38" s="5"/>
      <c r="K38" s="5"/>
      <c r="L38" s="5"/>
      <c r="M38" s="5"/>
      <c r="N38" s="5"/>
    </row>
    <row r="39" spans="1:14">
      <c r="A39" s="187">
        <v>8</v>
      </c>
      <c r="B39" s="767" t="s">
        <v>310</v>
      </c>
      <c r="C39" s="767"/>
      <c r="D39" s="767"/>
      <c r="E39" s="767"/>
      <c r="F39" s="6"/>
      <c r="G39" s="6"/>
      <c r="H39" s="6"/>
      <c r="I39" s="6"/>
      <c r="J39" s="6"/>
      <c r="K39" s="5"/>
      <c r="L39" s="5"/>
      <c r="M39" s="5"/>
      <c r="N39" s="5"/>
    </row>
    <row r="40" spans="1:14" ht="15" customHeight="1">
      <c r="A40" s="187"/>
      <c r="B40" s="177" t="s">
        <v>33</v>
      </c>
      <c r="C40" s="825" t="s">
        <v>106</v>
      </c>
      <c r="D40" s="826"/>
      <c r="E40" s="827"/>
      <c r="F40" s="8"/>
      <c r="G40" s="5"/>
      <c r="H40" s="5"/>
      <c r="I40" s="5"/>
      <c r="J40" s="5"/>
      <c r="K40" s="5"/>
      <c r="L40" s="5"/>
      <c r="M40" s="5"/>
      <c r="N40" s="5"/>
    </row>
    <row r="41" spans="1:14">
      <c r="A41" s="187"/>
      <c r="B41" s="177" t="s">
        <v>30</v>
      </c>
      <c r="C41" s="825" t="s">
        <v>107</v>
      </c>
      <c r="D41" s="826"/>
      <c r="E41" s="827"/>
      <c r="F41" s="8"/>
      <c r="G41" s="5"/>
      <c r="H41" s="5"/>
      <c r="I41" s="5"/>
      <c r="J41" s="5"/>
      <c r="K41" s="5"/>
      <c r="L41" s="5"/>
      <c r="M41" s="5"/>
      <c r="N41" s="5"/>
    </row>
    <row r="42" spans="1:14">
      <c r="A42" s="187"/>
      <c r="B42" s="177" t="s">
        <v>31</v>
      </c>
      <c r="C42" s="762" t="s">
        <v>89</v>
      </c>
      <c r="D42" s="762"/>
      <c r="E42" s="762"/>
      <c r="F42" s="8"/>
      <c r="G42" s="5"/>
      <c r="H42" s="5"/>
      <c r="I42" s="5"/>
      <c r="J42" s="5"/>
      <c r="K42" s="5"/>
      <c r="L42" s="5"/>
      <c r="M42" s="5"/>
      <c r="N42" s="5"/>
    </row>
    <row r="43" spans="1:14">
      <c r="A43" s="187"/>
      <c r="B43" s="768" t="s">
        <v>131</v>
      </c>
      <c r="C43" s="769"/>
      <c r="D43" s="769"/>
      <c r="E43" s="770"/>
      <c r="F43" s="8"/>
      <c r="G43" s="5"/>
      <c r="H43" s="5"/>
      <c r="I43" s="5"/>
      <c r="J43" s="5"/>
      <c r="K43" s="5"/>
      <c r="L43" s="5"/>
      <c r="M43" s="5"/>
      <c r="N43" s="5"/>
    </row>
    <row r="44" spans="1:14">
      <c r="A44" s="194"/>
      <c r="B44" s="5"/>
      <c r="C44" s="5"/>
      <c r="D44" s="75"/>
      <c r="E44" s="8"/>
      <c r="F44" s="5"/>
      <c r="G44" s="5"/>
      <c r="H44" s="5"/>
      <c r="I44" s="5"/>
      <c r="J44" s="5"/>
      <c r="K44" s="5"/>
      <c r="L44" s="5"/>
      <c r="M44" s="5"/>
      <c r="N44" s="5"/>
    </row>
    <row r="45" spans="1:14">
      <c r="A45" s="11">
        <v>9</v>
      </c>
      <c r="B45" s="766" t="s">
        <v>311</v>
      </c>
      <c r="C45" s="767"/>
      <c r="D45" s="767"/>
      <c r="E45" s="767"/>
      <c r="F45" s="12"/>
      <c r="G45" s="6"/>
      <c r="H45" s="6"/>
      <c r="I45" s="6"/>
      <c r="J45" s="5"/>
      <c r="K45" s="5"/>
      <c r="L45" s="5"/>
      <c r="M45" s="5"/>
      <c r="N45" s="5"/>
    </row>
    <row r="46" spans="1:14" ht="52.8">
      <c r="A46" s="11"/>
      <c r="B46" s="180" t="s">
        <v>36</v>
      </c>
      <c r="C46" s="189" t="s">
        <v>37</v>
      </c>
      <c r="D46" s="192" t="s">
        <v>38</v>
      </c>
      <c r="E46" s="189" t="s">
        <v>92</v>
      </c>
      <c r="F46" s="5"/>
      <c r="G46" s="5"/>
      <c r="H46" s="5"/>
      <c r="I46" s="5"/>
      <c r="J46" s="5"/>
      <c r="K46" s="5"/>
      <c r="L46" s="5"/>
      <c r="M46" s="5"/>
      <c r="N46" s="5"/>
    </row>
    <row r="47" spans="1:14" ht="92.4">
      <c r="A47" s="13"/>
      <c r="B47" s="188" t="s">
        <v>789</v>
      </c>
      <c r="C47" s="188" t="s">
        <v>790</v>
      </c>
      <c r="D47" s="231" t="s">
        <v>88</v>
      </c>
      <c r="E47" s="190" t="s">
        <v>88</v>
      </c>
      <c r="F47" s="5"/>
      <c r="G47" s="5"/>
      <c r="H47" s="5"/>
      <c r="I47" s="5"/>
      <c r="J47" s="5"/>
      <c r="K47" s="5"/>
      <c r="L47" s="5"/>
      <c r="M47" s="5"/>
      <c r="N47" s="5"/>
    </row>
    <row r="48" spans="1:14">
      <c r="A48" s="14"/>
      <c r="B48" s="839" t="s">
        <v>791</v>
      </c>
      <c r="C48" s="840"/>
      <c r="D48" s="840"/>
      <c r="E48" s="841"/>
      <c r="F48" s="193"/>
      <c r="G48" s="193"/>
      <c r="H48" s="193"/>
      <c r="I48" s="5"/>
      <c r="J48" s="5"/>
      <c r="K48" s="5"/>
      <c r="L48" s="5"/>
      <c r="M48" s="5"/>
      <c r="N48" s="5"/>
    </row>
    <row r="49" spans="1:14">
      <c r="A49" s="15"/>
      <c r="B49" s="37"/>
      <c r="C49" s="184"/>
      <c r="D49" s="75"/>
      <c r="E49" s="184"/>
      <c r="F49" s="193"/>
      <c r="G49" s="193"/>
      <c r="H49" s="193"/>
      <c r="I49" s="193"/>
      <c r="J49" s="5"/>
      <c r="K49" s="5"/>
      <c r="L49" s="5"/>
      <c r="M49" s="5"/>
      <c r="N49" s="5"/>
    </row>
    <row r="50" spans="1:14">
      <c r="A50" s="11">
        <v>10</v>
      </c>
      <c r="B50" s="766" t="s">
        <v>311</v>
      </c>
      <c r="C50" s="767"/>
      <c r="D50" s="767"/>
      <c r="E50" s="767"/>
      <c r="F50" s="193"/>
      <c r="G50" s="193"/>
      <c r="H50" s="193"/>
      <c r="I50" s="5"/>
      <c r="J50" s="5"/>
      <c r="K50" s="5"/>
      <c r="L50" s="5"/>
      <c r="M50" s="5"/>
      <c r="N50" s="5"/>
    </row>
    <row r="51" spans="1:14" ht="28.8" customHeight="1">
      <c r="A51" s="13"/>
      <c r="B51" s="867" t="s">
        <v>41</v>
      </c>
      <c r="C51" s="947" t="s">
        <v>790</v>
      </c>
      <c r="D51" s="948"/>
      <c r="E51" s="949"/>
      <c r="F51" s="5"/>
      <c r="G51" s="5"/>
      <c r="H51" s="5"/>
      <c r="I51" s="5"/>
      <c r="J51" s="5"/>
      <c r="K51" s="1"/>
      <c r="L51" s="5"/>
      <c r="M51" s="5"/>
      <c r="N51" s="5"/>
    </row>
    <row r="52" spans="1:14" ht="12" customHeight="1">
      <c r="A52" s="13"/>
      <c r="B52" s="868"/>
      <c r="C52" s="950"/>
      <c r="D52" s="951"/>
      <c r="E52" s="952"/>
      <c r="F52" s="5"/>
      <c r="G52" s="5"/>
      <c r="H52" s="5"/>
      <c r="I52" s="5"/>
      <c r="J52" s="5"/>
      <c r="K52" s="1"/>
      <c r="L52" s="5"/>
      <c r="M52" s="5"/>
      <c r="N52" s="5"/>
    </row>
    <row r="53" spans="1:14" ht="42.6" customHeight="1">
      <c r="A53" s="11"/>
      <c r="B53" s="16" t="s">
        <v>657</v>
      </c>
      <c r="C53" s="1126" t="s">
        <v>88</v>
      </c>
      <c r="D53" s="1126"/>
      <c r="E53" s="1126"/>
      <c r="F53" s="5"/>
      <c r="G53" s="5"/>
      <c r="H53" s="5"/>
      <c r="I53" s="5"/>
      <c r="J53" s="5"/>
      <c r="K53" s="5"/>
      <c r="L53" s="5"/>
      <c r="M53" s="5"/>
      <c r="N53" s="5"/>
    </row>
    <row r="54" spans="1:14">
      <c r="A54" s="13"/>
      <c r="B54" s="16" t="s">
        <v>43</v>
      </c>
      <c r="C54" s="875" t="s">
        <v>44</v>
      </c>
      <c r="D54" s="876"/>
      <c r="E54" s="877"/>
      <c r="F54" s="5"/>
      <c r="G54" s="5"/>
      <c r="H54" s="5"/>
      <c r="I54" s="5"/>
      <c r="J54" s="5" t="s">
        <v>119</v>
      </c>
      <c r="K54" s="17"/>
      <c r="L54" s="5"/>
      <c r="M54" s="5"/>
      <c r="N54" s="5"/>
    </row>
    <row r="55" spans="1:14">
      <c r="A55" s="13"/>
      <c r="B55" s="839" t="s">
        <v>791</v>
      </c>
      <c r="C55" s="840"/>
      <c r="D55" s="840"/>
      <c r="E55" s="841"/>
      <c r="F55" s="5"/>
      <c r="G55" s="5"/>
      <c r="H55" s="5"/>
      <c r="I55" s="5"/>
      <c r="J55" s="5"/>
      <c r="K55" s="17"/>
      <c r="L55" s="5"/>
      <c r="M55" s="5"/>
      <c r="N55" s="5"/>
    </row>
    <row r="56" spans="1:14">
      <c r="A56" s="18" t="s">
        <v>45</v>
      </c>
      <c r="B56" s="858" t="s">
        <v>46</v>
      </c>
      <c r="C56" s="858"/>
      <c r="D56" s="858"/>
      <c r="E56" s="858"/>
      <c r="F56" s="38"/>
      <c r="G56" s="38"/>
      <c r="H56" s="138"/>
      <c r="I56" s="38"/>
      <c r="J56" s="38"/>
      <c r="K56" s="38"/>
      <c r="L56" s="38"/>
      <c r="M56" s="38"/>
      <c r="N56" s="38"/>
    </row>
    <row r="57" spans="1:14">
      <c r="A57" s="23"/>
      <c r="B57" s="24"/>
      <c r="C57" s="25"/>
      <c r="D57" s="76"/>
      <c r="E57" s="25"/>
      <c r="F57" s="25"/>
      <c r="G57" s="5"/>
      <c r="H57" s="111"/>
      <c r="I57" s="5"/>
      <c r="J57" s="5"/>
      <c r="K57" s="5"/>
      <c r="L57" s="5"/>
      <c r="M57" s="5"/>
      <c r="N57" s="5"/>
    </row>
    <row r="58" spans="1:14">
      <c r="A58" s="187">
        <v>11</v>
      </c>
      <c r="B58" s="2" t="s">
        <v>47</v>
      </c>
      <c r="C58" s="953" t="s">
        <v>134</v>
      </c>
      <c r="D58" s="953"/>
      <c r="E58" s="953"/>
      <c r="F58" s="6"/>
      <c r="G58" s="6"/>
      <c r="H58" s="26"/>
      <c r="I58" s="6"/>
      <c r="J58" s="6"/>
      <c r="K58" s="5"/>
      <c r="L58" s="5"/>
      <c r="M58" s="5"/>
      <c r="N58" s="5"/>
    </row>
    <row r="59" spans="1:14">
      <c r="A59" s="187"/>
      <c r="B59" s="193"/>
      <c r="C59" s="193"/>
      <c r="D59" s="72"/>
      <c r="E59" s="193"/>
      <c r="F59" s="193"/>
      <c r="G59" s="128"/>
      <c r="H59" s="128"/>
      <c r="I59" s="27"/>
      <c r="J59" s="193"/>
      <c r="K59" s="5"/>
      <c r="L59" s="5"/>
      <c r="M59" s="5"/>
      <c r="N59" s="5"/>
    </row>
    <row r="60" spans="1:14">
      <c r="A60" s="187">
        <v>12</v>
      </c>
      <c r="B60" s="6" t="s">
        <v>48</v>
      </c>
      <c r="C60" s="6"/>
      <c r="D60" s="77"/>
      <c r="E60" s="26"/>
      <c r="F60" s="26"/>
      <c r="G60" s="6"/>
      <c r="H60" s="6"/>
      <c r="I60" s="6"/>
      <c r="J60" s="6"/>
      <c r="K60" s="6"/>
      <c r="L60" s="6"/>
      <c r="M60" s="6"/>
      <c r="N60" s="6"/>
    </row>
    <row r="61" spans="1:14">
      <c r="A61" s="187"/>
      <c r="B61" s="6"/>
      <c r="C61" s="6"/>
      <c r="D61" s="77"/>
      <c r="E61" s="26"/>
      <c r="F61" s="26"/>
      <c r="G61" s="26"/>
      <c r="H61" s="6"/>
      <c r="I61" s="6"/>
      <c r="J61" s="6"/>
      <c r="K61" s="6"/>
      <c r="L61" s="6"/>
      <c r="M61" s="6"/>
      <c r="N61" s="6"/>
    </row>
    <row r="62" spans="1:14">
      <c r="A62" s="187"/>
      <c r="B62" s="177" t="s">
        <v>49</v>
      </c>
      <c r="C62" s="762" t="s">
        <v>115</v>
      </c>
      <c r="D62" s="762"/>
      <c r="E62" s="762"/>
      <c r="F62" s="27"/>
      <c r="G62" s="27"/>
      <c r="H62" s="55"/>
      <c r="I62" s="193"/>
      <c r="J62" s="193"/>
      <c r="K62" s="193"/>
      <c r="L62" s="193"/>
      <c r="M62" s="193"/>
      <c r="N62" s="193"/>
    </row>
    <row r="63" spans="1:14">
      <c r="A63" s="187"/>
      <c r="B63" s="193"/>
      <c r="C63" s="193"/>
      <c r="D63" s="115"/>
      <c r="E63" s="55"/>
      <c r="F63" s="193"/>
      <c r="G63" s="193"/>
      <c r="H63" s="55"/>
      <c r="I63" s="55"/>
      <c r="J63" s="193"/>
      <c r="K63" s="193"/>
      <c r="L63" s="193"/>
      <c r="M63" s="193"/>
      <c r="N63" s="193"/>
    </row>
    <row r="64" spans="1:14">
      <c r="A64" s="187"/>
      <c r="B64" s="767" t="s">
        <v>50</v>
      </c>
      <c r="C64" s="800" t="s">
        <v>792</v>
      </c>
      <c r="D64" s="908" t="s">
        <v>660</v>
      </c>
      <c r="E64" s="802" t="s">
        <v>96</v>
      </c>
      <c r="F64" s="790" t="s">
        <v>117</v>
      </c>
      <c r="G64" s="791"/>
      <c r="H64" s="792"/>
      <c r="I64" s="771" t="s">
        <v>52</v>
      </c>
      <c r="J64" s="771"/>
      <c r="K64" s="771"/>
      <c r="L64" s="771" t="s">
        <v>53</v>
      </c>
      <c r="M64" s="771"/>
      <c r="N64" s="771"/>
    </row>
    <row r="65" spans="1:16" ht="52.8">
      <c r="A65" s="194"/>
      <c r="B65" s="767"/>
      <c r="C65" s="801"/>
      <c r="D65" s="909"/>
      <c r="E65" s="803"/>
      <c r="F65" s="177" t="s">
        <v>54</v>
      </c>
      <c r="G65" s="177" t="s">
        <v>55</v>
      </c>
      <c r="H65" s="177" t="s">
        <v>56</v>
      </c>
      <c r="I65" s="177" t="s">
        <v>57</v>
      </c>
      <c r="J65" s="177" t="s">
        <v>55</v>
      </c>
      <c r="K65" s="177" t="s">
        <v>56</v>
      </c>
      <c r="L65" s="177" t="s">
        <v>57</v>
      </c>
      <c r="M65" s="177" t="s">
        <v>55</v>
      </c>
      <c r="N65" s="177" t="s">
        <v>56</v>
      </c>
      <c r="P65" s="199" t="s">
        <v>119</v>
      </c>
    </row>
    <row r="66" spans="1:16">
      <c r="A66" s="194"/>
      <c r="B66" s="177" t="s">
        <v>58</v>
      </c>
      <c r="C66" s="195">
        <v>109.72</v>
      </c>
      <c r="D66" s="185">
        <v>60.1</v>
      </c>
      <c r="E66" s="185">
        <v>72.5</v>
      </c>
      <c r="F66" s="185" t="s">
        <v>40</v>
      </c>
      <c r="G66" s="185" t="s">
        <v>40</v>
      </c>
      <c r="H66" s="185" t="s">
        <v>40</v>
      </c>
      <c r="I66" s="28" t="s">
        <v>40</v>
      </c>
      <c r="J66" s="28" t="s">
        <v>40</v>
      </c>
      <c r="K66" s="28" t="s">
        <v>40</v>
      </c>
      <c r="L66" s="28" t="s">
        <v>40</v>
      </c>
      <c r="M66" s="28" t="s">
        <v>40</v>
      </c>
      <c r="N66" s="28" t="s">
        <v>40</v>
      </c>
    </row>
    <row r="67" spans="1:16">
      <c r="A67" s="194"/>
      <c r="B67" s="177" t="s">
        <v>93</v>
      </c>
      <c r="C67" s="195">
        <v>73466.39</v>
      </c>
      <c r="D67" s="185">
        <v>75074.509999999995</v>
      </c>
      <c r="E67" s="185">
        <v>78759.399999999994</v>
      </c>
      <c r="F67" s="185" t="s">
        <v>40</v>
      </c>
      <c r="G67" s="185" t="s">
        <v>40</v>
      </c>
      <c r="H67" s="185" t="s">
        <v>40</v>
      </c>
      <c r="I67" s="28" t="s">
        <v>40</v>
      </c>
      <c r="J67" s="28" t="s">
        <v>40</v>
      </c>
      <c r="K67" s="28" t="s">
        <v>40</v>
      </c>
      <c r="L67" s="28" t="s">
        <v>40</v>
      </c>
      <c r="M67" s="28" t="s">
        <v>40</v>
      </c>
      <c r="N67" s="28" t="s">
        <v>40</v>
      </c>
    </row>
    <row r="68" spans="1:16">
      <c r="A68" s="194"/>
      <c r="B68" s="177" t="s">
        <v>313</v>
      </c>
      <c r="C68" s="829" t="s">
        <v>76</v>
      </c>
      <c r="D68" s="829"/>
      <c r="E68" s="829"/>
      <c r="F68" s="829"/>
      <c r="G68" s="829"/>
      <c r="H68" s="829"/>
      <c r="I68" s="829"/>
      <c r="J68" s="829"/>
      <c r="K68" s="829"/>
      <c r="L68" s="829"/>
      <c r="M68" s="829"/>
      <c r="N68" s="829"/>
    </row>
    <row r="69" spans="1:16" s="5" customFormat="1" ht="13.2">
      <c r="A69" s="194"/>
      <c r="B69" s="830" t="s">
        <v>327</v>
      </c>
      <c r="C69" s="830"/>
      <c r="D69" s="830"/>
      <c r="E69" s="830"/>
      <c r="F69" s="830"/>
      <c r="G69" s="830"/>
      <c r="H69" s="830"/>
      <c r="I69" s="830"/>
      <c r="J69" s="830"/>
      <c r="K69" s="830"/>
      <c r="L69" s="830"/>
      <c r="M69" s="830"/>
      <c r="N69" s="830"/>
    </row>
    <row r="70" spans="1:16">
      <c r="A70" s="194"/>
      <c r="B70" s="832" t="s">
        <v>119</v>
      </c>
      <c r="C70" s="832"/>
      <c r="D70" s="832"/>
      <c r="E70" s="832"/>
      <c r="F70" s="832"/>
      <c r="G70" s="832"/>
      <c r="H70" s="832"/>
      <c r="I70" s="832"/>
      <c r="J70" s="832"/>
      <c r="K70" s="832"/>
      <c r="L70" s="832"/>
      <c r="M70" s="832"/>
      <c r="N70" s="832"/>
    </row>
    <row r="71" spans="1:16">
      <c r="A71" s="194"/>
      <c r="B71" s="810" t="s">
        <v>60</v>
      </c>
      <c r="C71" s="810"/>
      <c r="D71" s="810"/>
      <c r="E71" s="810"/>
      <c r="F71" s="810"/>
      <c r="G71" s="810"/>
      <c r="H71" s="810"/>
      <c r="I71" s="810"/>
      <c r="J71" s="810"/>
      <c r="K71" s="810"/>
      <c r="L71" s="810"/>
      <c r="M71" s="810"/>
      <c r="N71" s="810"/>
    </row>
    <row r="72" spans="1:16">
      <c r="A72" s="1"/>
      <c r="B72" s="853" t="s">
        <v>61</v>
      </c>
      <c r="C72" s="853"/>
      <c r="D72" s="853"/>
      <c r="E72" s="853"/>
      <c r="F72" s="853"/>
      <c r="G72" s="853"/>
      <c r="H72" s="853"/>
      <c r="I72" s="853"/>
      <c r="J72" s="853"/>
      <c r="K72" s="853"/>
      <c r="L72" s="853"/>
      <c r="M72" s="853"/>
      <c r="N72" s="853"/>
    </row>
    <row r="73" spans="1:16">
      <c r="A73" s="194"/>
      <c r="B73" s="831" t="s">
        <v>110</v>
      </c>
      <c r="C73" s="831"/>
      <c r="D73" s="831"/>
      <c r="E73" s="831"/>
      <c r="F73" s="831"/>
      <c r="G73" s="831"/>
      <c r="H73" s="831"/>
      <c r="I73" s="831"/>
      <c r="J73" s="831"/>
      <c r="K73" s="831"/>
      <c r="L73" s="831"/>
      <c r="M73" s="831"/>
      <c r="N73" s="831"/>
    </row>
    <row r="74" spans="1:16">
      <c r="A74" s="194"/>
      <c r="B74" s="831" t="s">
        <v>62</v>
      </c>
      <c r="C74" s="831"/>
      <c r="D74" s="831"/>
      <c r="E74" s="831"/>
      <c r="F74" s="831"/>
      <c r="G74" s="831"/>
      <c r="H74" s="831"/>
      <c r="I74" s="831"/>
      <c r="J74" s="831"/>
      <c r="K74" s="831"/>
      <c r="L74" s="831"/>
      <c r="M74" s="831"/>
      <c r="N74" s="831"/>
    </row>
    <row r="75" spans="1:16">
      <c r="A75" s="194"/>
      <c r="B75" s="30"/>
      <c r="C75" s="30"/>
      <c r="D75" s="78"/>
      <c r="E75" s="30"/>
      <c r="F75" s="30"/>
      <c r="G75" s="8"/>
      <c r="H75" s="8"/>
      <c r="I75" s="8"/>
      <c r="J75" s="8"/>
      <c r="K75" s="8"/>
      <c r="L75" s="8" t="s">
        <v>119</v>
      </c>
      <c r="M75" s="8"/>
      <c r="N75" s="8"/>
    </row>
    <row r="76" spans="1:16">
      <c r="A76" s="187">
        <v>13</v>
      </c>
      <c r="B76" s="796" t="s">
        <v>63</v>
      </c>
      <c r="C76" s="797"/>
      <c r="D76" s="797"/>
      <c r="E76" s="797"/>
      <c r="F76" s="797"/>
      <c r="G76" s="766"/>
      <c r="H76" s="6"/>
      <c r="I76" s="6"/>
      <c r="J76" s="6"/>
      <c r="K76" s="6"/>
      <c r="L76" s="6"/>
      <c r="M76" s="6"/>
      <c r="N76" s="6"/>
    </row>
    <row r="77" spans="1:16">
      <c r="A77" s="187"/>
      <c r="B77" s="5"/>
      <c r="C77" s="193"/>
      <c r="D77" s="72"/>
      <c r="E77" s="193"/>
      <c r="F77" s="193"/>
      <c r="G77" s="193"/>
      <c r="H77" s="193"/>
      <c r="I77" s="193"/>
      <c r="J77" s="193"/>
      <c r="K77" s="193"/>
      <c r="L77" s="193"/>
      <c r="M77" s="193"/>
      <c r="N77" s="193"/>
    </row>
    <row r="78" spans="1:16" ht="26.4">
      <c r="A78" s="194"/>
      <c r="B78" s="179" t="s">
        <v>64</v>
      </c>
      <c r="C78" s="181" t="s">
        <v>65</v>
      </c>
      <c r="D78" s="73" t="s">
        <v>342</v>
      </c>
      <c r="E78" s="181" t="s">
        <v>94</v>
      </c>
      <c r="F78" s="181" t="s">
        <v>67</v>
      </c>
      <c r="G78" s="181" t="s">
        <v>81</v>
      </c>
      <c r="H78" s="8"/>
      <c r="I78" s="8"/>
      <c r="J78" s="8"/>
      <c r="K78" s="8"/>
      <c r="L78" s="8"/>
      <c r="M78" s="8"/>
      <c r="N78" s="8"/>
    </row>
    <row r="79" spans="1:16">
      <c r="A79" s="194"/>
      <c r="B79" s="828" t="s">
        <v>440</v>
      </c>
      <c r="C79" s="91" t="s">
        <v>793</v>
      </c>
      <c r="D79" s="33">
        <v>2.37</v>
      </c>
      <c r="E79" s="958" t="s">
        <v>484</v>
      </c>
      <c r="F79" s="958" t="s">
        <v>108</v>
      </c>
      <c r="G79" s="958" t="s">
        <v>95</v>
      </c>
      <c r="H79" s="32"/>
      <c r="I79" s="32"/>
      <c r="J79" s="32"/>
      <c r="K79" s="32"/>
      <c r="L79" s="32"/>
      <c r="M79" s="32"/>
      <c r="N79" s="32"/>
    </row>
    <row r="80" spans="1:16">
      <c r="A80" s="194"/>
      <c r="B80" s="956"/>
      <c r="C80" s="91" t="s">
        <v>229</v>
      </c>
      <c r="D80" s="133"/>
      <c r="E80" s="959"/>
      <c r="F80" s="959"/>
      <c r="G80" s="959"/>
      <c r="H80" s="32"/>
      <c r="I80" s="32"/>
      <c r="J80" s="32"/>
      <c r="K80" s="32"/>
      <c r="L80" s="32"/>
      <c r="M80" s="32"/>
      <c r="N80" s="32"/>
    </row>
    <row r="81" spans="1:14">
      <c r="A81" s="194"/>
      <c r="B81" s="956"/>
      <c r="C81" s="174" t="s">
        <v>794</v>
      </c>
      <c r="D81" s="133">
        <v>10.28</v>
      </c>
      <c r="E81" s="959"/>
      <c r="F81" s="959"/>
      <c r="G81" s="959"/>
      <c r="H81" s="32"/>
      <c r="I81" s="32"/>
      <c r="J81" s="32"/>
      <c r="K81" s="32"/>
      <c r="L81" s="32"/>
      <c r="M81" s="32"/>
      <c r="N81" s="32"/>
    </row>
    <row r="82" spans="1:14">
      <c r="A82" s="194"/>
      <c r="B82" s="956"/>
      <c r="C82" s="174" t="s">
        <v>795</v>
      </c>
      <c r="D82" s="133">
        <v>3.9</v>
      </c>
      <c r="E82" s="959"/>
      <c r="F82" s="959"/>
      <c r="G82" s="959"/>
      <c r="H82" s="32"/>
      <c r="I82" s="32"/>
      <c r="J82" s="32"/>
      <c r="K82" s="32"/>
      <c r="L82" s="32"/>
      <c r="M82" s="32"/>
      <c r="N82" s="32"/>
    </row>
    <row r="83" spans="1:14">
      <c r="A83" s="194"/>
      <c r="B83" s="957"/>
      <c r="C83" s="91" t="s">
        <v>70</v>
      </c>
      <c r="D83" s="60">
        <f>(D81+D82)/2</f>
        <v>7.09</v>
      </c>
      <c r="E83" s="959"/>
      <c r="F83" s="959"/>
      <c r="G83" s="959"/>
      <c r="H83" s="32"/>
      <c r="I83" s="32"/>
      <c r="J83" s="32"/>
      <c r="K83" s="32"/>
      <c r="L83" s="32"/>
      <c r="M83" s="32"/>
      <c r="N83" s="32"/>
    </row>
    <row r="84" spans="1:14">
      <c r="A84" s="194"/>
      <c r="B84" s="828" t="s">
        <v>71</v>
      </c>
      <c r="C84" s="91" t="s">
        <v>793</v>
      </c>
      <c r="D84" s="133">
        <v>23.21</v>
      </c>
      <c r="E84" s="959"/>
      <c r="F84" s="959"/>
      <c r="G84" s="959"/>
      <c r="H84" s="32"/>
      <c r="I84" s="32"/>
      <c r="J84" s="32"/>
      <c r="K84" s="32"/>
      <c r="L84" s="32" t="s">
        <v>119</v>
      </c>
      <c r="M84" s="32"/>
      <c r="N84" s="32"/>
    </row>
    <row r="85" spans="1:14">
      <c r="A85" s="194"/>
      <c r="B85" s="956"/>
      <c r="C85" s="91" t="s">
        <v>229</v>
      </c>
      <c r="D85" s="133"/>
      <c r="E85" s="959"/>
      <c r="F85" s="959"/>
      <c r="G85" s="959"/>
      <c r="H85" s="32"/>
      <c r="I85" s="32"/>
      <c r="J85" s="32"/>
      <c r="K85" s="32"/>
      <c r="L85" s="32"/>
      <c r="M85" s="32"/>
      <c r="N85" s="32"/>
    </row>
    <row r="86" spans="1:14">
      <c r="A86" s="194"/>
      <c r="B86" s="956"/>
      <c r="C86" s="174" t="s">
        <v>794</v>
      </c>
      <c r="D86" s="133">
        <v>14.59</v>
      </c>
      <c r="E86" s="959"/>
      <c r="F86" s="959"/>
      <c r="G86" s="959"/>
      <c r="H86" s="32"/>
      <c r="I86" s="32"/>
      <c r="J86" s="32"/>
      <c r="K86" s="32"/>
      <c r="L86" s="32"/>
      <c r="M86" s="32"/>
      <c r="N86" s="32"/>
    </row>
    <row r="87" spans="1:14">
      <c r="A87" s="194"/>
      <c r="B87" s="956"/>
      <c r="C87" s="174" t="s">
        <v>795</v>
      </c>
      <c r="D87" s="133">
        <v>26.53</v>
      </c>
      <c r="E87" s="959"/>
      <c r="F87" s="959"/>
      <c r="G87" s="959"/>
      <c r="H87" s="32"/>
      <c r="I87" s="32"/>
      <c r="J87" s="32"/>
      <c r="K87" s="32"/>
      <c r="L87" s="32"/>
      <c r="M87" s="32"/>
      <c r="N87" s="32"/>
    </row>
    <row r="88" spans="1:14">
      <c r="A88" s="194"/>
      <c r="B88" s="957"/>
      <c r="C88" s="91" t="s">
        <v>70</v>
      </c>
      <c r="D88" s="60">
        <f>(D86+D87)/2</f>
        <v>20.56</v>
      </c>
      <c r="E88" s="959"/>
      <c r="F88" s="959"/>
      <c r="G88" s="959"/>
      <c r="H88" s="32"/>
      <c r="I88" s="32"/>
      <c r="J88" s="32"/>
      <c r="K88" s="32"/>
      <c r="L88" s="32"/>
      <c r="M88" s="32"/>
      <c r="N88" s="32"/>
    </row>
    <row r="89" spans="1:14">
      <c r="A89" s="194"/>
      <c r="B89" s="828" t="s">
        <v>72</v>
      </c>
      <c r="C89" s="91" t="s">
        <v>793</v>
      </c>
      <c r="D89" s="33">
        <v>19.57</v>
      </c>
      <c r="E89" s="959"/>
      <c r="F89" s="959"/>
      <c r="G89" s="959"/>
      <c r="H89" s="32"/>
      <c r="I89" s="32"/>
      <c r="J89" s="32"/>
      <c r="K89" s="32"/>
      <c r="L89" s="32"/>
      <c r="M89" s="32"/>
      <c r="N89" s="32"/>
    </row>
    <row r="90" spans="1:14">
      <c r="A90" s="194"/>
      <c r="B90" s="956"/>
      <c r="C90" s="91" t="s">
        <v>229</v>
      </c>
      <c r="D90" s="133"/>
      <c r="E90" s="959"/>
      <c r="F90" s="959"/>
      <c r="G90" s="959"/>
      <c r="H90" s="32"/>
      <c r="I90" s="32"/>
      <c r="J90" s="32"/>
      <c r="K90" s="32"/>
      <c r="L90" s="32"/>
      <c r="M90" s="32"/>
      <c r="N90" s="32"/>
    </row>
    <row r="91" spans="1:14">
      <c r="A91" s="194"/>
      <c r="B91" s="956"/>
      <c r="C91" s="174" t="s">
        <v>794</v>
      </c>
      <c r="D91" s="133">
        <v>32.42</v>
      </c>
      <c r="E91" s="959"/>
      <c r="F91" s="959"/>
      <c r="G91" s="959"/>
      <c r="H91" s="32"/>
      <c r="I91" s="32"/>
      <c r="J91" s="32"/>
      <c r="K91" s="32"/>
      <c r="L91" s="32"/>
      <c r="M91" s="32"/>
      <c r="N91" s="32"/>
    </row>
    <row r="92" spans="1:14">
      <c r="A92" s="194"/>
      <c r="B92" s="956"/>
      <c r="C92" s="174" t="s">
        <v>795</v>
      </c>
      <c r="D92" s="133">
        <v>9.06</v>
      </c>
      <c r="E92" s="959"/>
      <c r="F92" s="959"/>
      <c r="G92" s="959"/>
      <c r="H92" s="32"/>
      <c r="I92" s="32"/>
      <c r="J92" s="32"/>
      <c r="K92" s="32"/>
      <c r="L92" s="32"/>
      <c r="M92" s="32"/>
      <c r="N92" s="32"/>
    </row>
    <row r="93" spans="1:14">
      <c r="A93" s="194"/>
      <c r="B93" s="957"/>
      <c r="C93" s="91" t="s">
        <v>70</v>
      </c>
      <c r="D93" s="60">
        <f>(D91+D92)/2</f>
        <v>20.74</v>
      </c>
      <c r="E93" s="959"/>
      <c r="F93" s="959"/>
      <c r="G93" s="959"/>
      <c r="H93" s="32"/>
      <c r="I93" s="32"/>
      <c r="J93" s="32"/>
      <c r="K93" s="32"/>
      <c r="L93" s="32" t="s">
        <v>119</v>
      </c>
      <c r="M93" s="32"/>
      <c r="N93" s="32"/>
    </row>
    <row r="94" spans="1:14">
      <c r="A94" s="194"/>
      <c r="B94" s="972" t="s">
        <v>73</v>
      </c>
      <c r="C94" s="91" t="s">
        <v>793</v>
      </c>
      <c r="D94" s="133">
        <v>12.13</v>
      </c>
      <c r="E94" s="959"/>
      <c r="F94" s="959"/>
      <c r="G94" s="959"/>
      <c r="H94" s="32"/>
      <c r="I94" s="32"/>
      <c r="J94" s="32"/>
      <c r="K94" s="32"/>
      <c r="L94" s="32"/>
      <c r="M94" s="32"/>
      <c r="N94" s="32"/>
    </row>
    <row r="95" spans="1:14">
      <c r="A95" s="194"/>
      <c r="B95" s="973"/>
      <c r="C95" s="91" t="s">
        <v>229</v>
      </c>
      <c r="D95" s="133"/>
      <c r="E95" s="959"/>
      <c r="F95" s="959"/>
      <c r="G95" s="959"/>
      <c r="H95" s="32"/>
      <c r="I95" s="32"/>
      <c r="J95" s="32"/>
      <c r="K95" s="32"/>
      <c r="L95" s="32"/>
      <c r="M95" s="32"/>
      <c r="N95" s="32"/>
    </row>
    <row r="96" spans="1:14">
      <c r="A96" s="194"/>
      <c r="B96" s="973"/>
      <c r="C96" s="174" t="s">
        <v>794</v>
      </c>
      <c r="D96" s="133">
        <v>30.73</v>
      </c>
      <c r="E96" s="959"/>
      <c r="F96" s="959"/>
      <c r="G96" s="959"/>
      <c r="H96" s="32"/>
      <c r="I96" s="32"/>
      <c r="J96" s="32"/>
      <c r="K96" s="32"/>
      <c r="L96" s="32"/>
      <c r="M96" s="32"/>
      <c r="N96" s="32"/>
    </row>
    <row r="97" spans="1:14">
      <c r="A97" s="194"/>
      <c r="B97" s="973"/>
      <c r="C97" s="174" t="s">
        <v>795</v>
      </c>
      <c r="D97" s="133">
        <v>39.44</v>
      </c>
      <c r="E97" s="959"/>
      <c r="F97" s="959"/>
      <c r="G97" s="959"/>
      <c r="H97" s="32"/>
      <c r="I97" s="32"/>
      <c r="J97" s="32"/>
      <c r="K97" s="32"/>
      <c r="L97" s="32"/>
      <c r="M97" s="32"/>
      <c r="N97" s="32"/>
    </row>
    <row r="98" spans="1:14" ht="15" customHeight="1">
      <c r="A98" s="194"/>
      <c r="B98" s="973"/>
      <c r="C98" s="2" t="s">
        <v>70</v>
      </c>
      <c r="D98" s="60">
        <f>(D96+D97)/2</f>
        <v>35.085000000000001</v>
      </c>
      <c r="E98" s="974"/>
      <c r="F98" s="974"/>
      <c r="G98" s="974"/>
      <c r="H98" s="32"/>
      <c r="I98" s="32"/>
      <c r="J98" s="32"/>
      <c r="K98" s="32"/>
      <c r="L98" s="32" t="s">
        <v>119</v>
      </c>
      <c r="M98" s="32"/>
      <c r="N98" s="32"/>
    </row>
    <row r="99" spans="1:14" ht="15.75" customHeight="1">
      <c r="A99" s="5"/>
      <c r="B99" s="1038" t="s">
        <v>796</v>
      </c>
      <c r="C99" s="1039"/>
      <c r="D99" s="1039"/>
      <c r="E99" s="1039"/>
      <c r="F99" s="1039"/>
      <c r="G99" s="1040"/>
      <c r="H99" s="32"/>
      <c r="I99" s="32"/>
      <c r="J99" s="5"/>
      <c r="K99" s="5"/>
      <c r="L99" s="5"/>
      <c r="M99" s="5"/>
      <c r="N99" s="5"/>
    </row>
    <row r="100" spans="1:14">
      <c r="A100" s="187">
        <v>14</v>
      </c>
      <c r="B100" s="783" t="s">
        <v>78</v>
      </c>
      <c r="C100" s="784"/>
      <c r="D100" s="784"/>
      <c r="E100" s="784"/>
      <c r="F100" s="784"/>
      <c r="G100" s="785"/>
      <c r="H100" s="5"/>
      <c r="I100" s="5"/>
      <c r="J100" s="5"/>
      <c r="K100" s="5"/>
      <c r="L100" s="5"/>
      <c r="M100" s="5"/>
      <c r="N100" s="5"/>
    </row>
    <row r="101" spans="1:14">
      <c r="A101" s="184"/>
      <c r="B101" s="36" t="s">
        <v>74</v>
      </c>
      <c r="C101" s="807" t="s">
        <v>40</v>
      </c>
      <c r="D101" s="807"/>
      <c r="E101" s="807"/>
      <c r="F101" s="807"/>
      <c r="G101" s="807"/>
      <c r="H101" s="5"/>
      <c r="I101" s="5"/>
      <c r="J101" s="5"/>
      <c r="K101" s="5"/>
      <c r="L101" s="5"/>
      <c r="M101" s="5"/>
      <c r="N101" s="5"/>
    </row>
    <row r="102" spans="1:14">
      <c r="A102" s="5"/>
      <c r="B102" s="5"/>
      <c r="C102" s="191"/>
      <c r="D102" s="92"/>
      <c r="E102" s="183"/>
      <c r="F102" s="183"/>
      <c r="G102" s="183"/>
      <c r="H102" s="5"/>
      <c r="I102" s="5"/>
      <c r="J102" s="5"/>
      <c r="K102" s="5"/>
      <c r="L102" s="5"/>
      <c r="M102" s="5"/>
      <c r="N102" s="5"/>
    </row>
    <row r="103" spans="1:14">
      <c r="B103" s="843" t="s">
        <v>797</v>
      </c>
      <c r="C103" s="843"/>
      <c r="D103" s="843"/>
      <c r="E103" s="843"/>
      <c r="F103" s="843"/>
      <c r="G103" s="843"/>
    </row>
    <row r="104" spans="1:14">
      <c r="C104" s="183"/>
    </row>
    <row r="105" spans="1:14">
      <c r="B105" s="933" t="s">
        <v>818</v>
      </c>
      <c r="C105" s="933"/>
      <c r="D105" s="933"/>
      <c r="E105" s="933"/>
      <c r="F105" s="933"/>
      <c r="G105" s="933"/>
    </row>
    <row r="106" spans="1:14">
      <c r="C106" s="117"/>
    </row>
    <row r="107" spans="1:14">
      <c r="C107" s="109"/>
      <c r="D107" s="109"/>
    </row>
    <row r="108" spans="1:14">
      <c r="C108" s="109"/>
    </row>
  </sheetData>
  <mergeCells count="69">
    <mergeCell ref="B99:G99"/>
    <mergeCell ref="B100:G100"/>
    <mergeCell ref="C101:G101"/>
    <mergeCell ref="B103:G103"/>
    <mergeCell ref="B105:G105"/>
    <mergeCell ref="B73:N73"/>
    <mergeCell ref="B74:N74"/>
    <mergeCell ref="B76:G76"/>
    <mergeCell ref="B79:B83"/>
    <mergeCell ref="E79:E98"/>
    <mergeCell ref="F79:F98"/>
    <mergeCell ref="G79:G98"/>
    <mergeCell ref="B84:B88"/>
    <mergeCell ref="B89:B93"/>
    <mergeCell ref="B94:B98"/>
    <mergeCell ref="B72:N72"/>
    <mergeCell ref="B64:B65"/>
    <mergeCell ref="C64:C65"/>
    <mergeCell ref="D64:D65"/>
    <mergeCell ref="E64:E65"/>
    <mergeCell ref="F64:H64"/>
    <mergeCell ref="I64:K64"/>
    <mergeCell ref="L64:N64"/>
    <mergeCell ref="C68:N68"/>
    <mergeCell ref="B69:N69"/>
    <mergeCell ref="B70:N70"/>
    <mergeCell ref="B71:N71"/>
    <mergeCell ref="C62:E62"/>
    <mergeCell ref="B43:E43"/>
    <mergeCell ref="B45:E45"/>
    <mergeCell ref="B48:E48"/>
    <mergeCell ref="B50:E50"/>
    <mergeCell ref="B51:B52"/>
    <mergeCell ref="C51:E52"/>
    <mergeCell ref="C53:E53"/>
    <mergeCell ref="C54:E54"/>
    <mergeCell ref="B55:E55"/>
    <mergeCell ref="B56:E56"/>
    <mergeCell ref="C58:E58"/>
    <mergeCell ref="C42:E42"/>
    <mergeCell ref="C27:C30"/>
    <mergeCell ref="D27:D30"/>
    <mergeCell ref="E27:E30"/>
    <mergeCell ref="B31:E31"/>
    <mergeCell ref="B33:E33"/>
    <mergeCell ref="C34:E34"/>
    <mergeCell ref="C35:E35"/>
    <mergeCell ref="C36:E36"/>
    <mergeCell ref="B39:E39"/>
    <mergeCell ref="C40:E40"/>
    <mergeCell ref="C41:E41"/>
    <mergeCell ref="B25:E25"/>
    <mergeCell ref="C11:E11"/>
    <mergeCell ref="B12:E12"/>
    <mergeCell ref="C14:E14"/>
    <mergeCell ref="B15:E15"/>
    <mergeCell ref="B17:E17"/>
    <mergeCell ref="C18:E18"/>
    <mergeCell ref="C19:E19"/>
    <mergeCell ref="C20:E20"/>
    <mergeCell ref="C21:E21"/>
    <mergeCell ref="C22:E22"/>
    <mergeCell ref="B24:E24"/>
    <mergeCell ref="B9:E9"/>
    <mergeCell ref="A1:B1"/>
    <mergeCell ref="C3:E3"/>
    <mergeCell ref="C5:E5"/>
    <mergeCell ref="B6:E6"/>
    <mergeCell ref="C8:E8"/>
  </mergeCells>
  <pageMargins left="0.7" right="0.7" top="0.75" bottom="0.75" header="0.3" footer="0.3"/>
  <pageSetup orientation="portrait" horizontalDpi="200" verticalDpi="200"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5"/>
  <sheetViews>
    <sheetView topLeftCell="A87" zoomScale="115" zoomScaleNormal="115" workbookViewId="0">
      <selection activeCell="C52" sqref="C52:E52"/>
    </sheetView>
  </sheetViews>
  <sheetFormatPr defaultRowHeight="14.4"/>
  <cols>
    <col min="1" max="1" width="6.44140625" bestFit="1" customWidth="1"/>
    <col min="2" max="2" width="46" bestFit="1" customWidth="1"/>
    <col min="3" max="3" width="19.5546875" customWidth="1"/>
    <col min="4" max="4" width="18.109375" customWidth="1"/>
    <col min="5" max="5" width="18.6640625" customWidth="1"/>
    <col min="6" max="6" width="9.33203125" bestFit="1" customWidth="1"/>
    <col min="8" max="8" width="10" bestFit="1" customWidth="1"/>
    <col min="9" max="9" width="7.109375" bestFit="1" customWidth="1"/>
    <col min="10" max="10" width="9.109375" bestFit="1" customWidth="1"/>
    <col min="11" max="11" width="6.88671875" bestFit="1" customWidth="1"/>
    <col min="12" max="12" width="7.109375" bestFit="1" customWidth="1"/>
    <col min="13" max="14" width="6.88671875" bestFit="1" customWidth="1"/>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16.5" customHeight="1">
      <c r="A3" s="535" t="s">
        <v>1</v>
      </c>
      <c r="B3" s="2" t="s">
        <v>2</v>
      </c>
      <c r="C3" s="807" t="s">
        <v>741</v>
      </c>
      <c r="D3" s="807"/>
      <c r="E3" s="807"/>
      <c r="F3" s="5"/>
      <c r="G3" s="5"/>
      <c r="H3" s="5"/>
      <c r="I3" s="5"/>
      <c r="J3" s="5"/>
      <c r="K3" s="5"/>
      <c r="L3" s="5"/>
      <c r="M3" s="5"/>
      <c r="N3" s="5"/>
    </row>
    <row r="4" spans="1:14">
      <c r="A4" s="5"/>
      <c r="B4" s="5"/>
      <c r="C4" s="5"/>
      <c r="D4" s="70"/>
      <c r="E4" s="5"/>
      <c r="F4" s="5"/>
      <c r="G4" s="5"/>
      <c r="H4" s="5"/>
      <c r="I4" s="5"/>
      <c r="J4" s="5"/>
      <c r="K4" s="5"/>
      <c r="L4" s="5"/>
      <c r="M4" s="5"/>
      <c r="N4" s="5"/>
    </row>
    <row r="5" spans="1:14">
      <c r="A5" s="19">
        <v>1</v>
      </c>
      <c r="B5" s="2" t="s">
        <v>3</v>
      </c>
      <c r="C5" s="805" t="s">
        <v>121</v>
      </c>
      <c r="D5" s="805"/>
      <c r="E5" s="805"/>
      <c r="F5" s="5"/>
      <c r="G5" s="5"/>
      <c r="H5" s="5"/>
      <c r="I5" s="5"/>
      <c r="J5" s="5"/>
      <c r="K5" s="5"/>
      <c r="L5" s="5"/>
      <c r="M5" s="5"/>
      <c r="N5" s="5"/>
    </row>
    <row r="6" spans="1:14">
      <c r="A6" s="519"/>
      <c r="B6" s="810" t="s">
        <v>5</v>
      </c>
      <c r="C6" s="810"/>
      <c r="D6" s="810"/>
      <c r="E6" s="810"/>
      <c r="F6" s="5"/>
      <c r="G6" s="5"/>
      <c r="H6" s="5"/>
      <c r="I6" s="5"/>
      <c r="J6" s="5"/>
      <c r="K6" s="5"/>
      <c r="L6" s="5"/>
      <c r="M6" s="5"/>
      <c r="N6" s="5"/>
    </row>
    <row r="7" spans="1:14">
      <c r="A7" s="519"/>
      <c r="B7" s="6"/>
      <c r="C7" s="5"/>
      <c r="D7" s="70"/>
      <c r="E7" s="5"/>
      <c r="F7" s="5"/>
      <c r="G7" s="5"/>
      <c r="H7" s="5"/>
      <c r="I7" s="5"/>
      <c r="J7" s="5"/>
      <c r="K7" s="5"/>
      <c r="L7" s="5"/>
      <c r="M7" s="5"/>
      <c r="N7" s="5"/>
    </row>
    <row r="8" spans="1:14">
      <c r="A8" s="519">
        <v>2</v>
      </c>
      <c r="B8" s="2" t="s">
        <v>6</v>
      </c>
      <c r="C8" s="807" t="s">
        <v>742</v>
      </c>
      <c r="D8" s="807"/>
      <c r="E8" s="807"/>
      <c r="F8" s="5"/>
      <c r="G8" s="5"/>
      <c r="H8" s="5"/>
      <c r="I8" s="5"/>
      <c r="J8" s="5"/>
      <c r="K8" s="5"/>
      <c r="L8" s="5"/>
      <c r="M8" s="5"/>
      <c r="N8" s="5"/>
    </row>
    <row r="9" spans="1:14">
      <c r="A9" s="519"/>
      <c r="B9" s="810" t="s">
        <v>5</v>
      </c>
      <c r="C9" s="810"/>
      <c r="D9" s="810"/>
      <c r="E9" s="810"/>
      <c r="F9" s="5"/>
      <c r="G9" s="5"/>
      <c r="H9" s="5"/>
      <c r="I9" s="5"/>
      <c r="J9" s="5"/>
      <c r="K9" s="5"/>
      <c r="L9" s="5"/>
      <c r="M9" s="5"/>
      <c r="N9" s="5"/>
    </row>
    <row r="10" spans="1:14">
      <c r="A10" s="519"/>
      <c r="B10" s="6"/>
      <c r="C10" s="5"/>
      <c r="D10" s="70"/>
      <c r="E10" s="5"/>
      <c r="F10" s="5"/>
      <c r="G10" s="5"/>
      <c r="H10" s="5"/>
      <c r="I10" s="5"/>
      <c r="J10" s="5"/>
      <c r="K10" s="5"/>
      <c r="L10" s="5"/>
      <c r="M10" s="5"/>
      <c r="N10" s="5"/>
    </row>
    <row r="11" spans="1:14" ht="27" customHeight="1">
      <c r="A11" s="519">
        <v>3</v>
      </c>
      <c r="B11" s="2" t="s">
        <v>7</v>
      </c>
      <c r="C11" s="805" t="s">
        <v>332</v>
      </c>
      <c r="D11" s="805"/>
      <c r="E11" s="805"/>
      <c r="F11" s="5"/>
      <c r="G11" s="5"/>
      <c r="H11" s="5"/>
      <c r="I11" s="5"/>
      <c r="J11" s="5"/>
      <c r="K11" s="5"/>
      <c r="L11" s="5"/>
      <c r="M11" s="5"/>
      <c r="N11" s="5"/>
    </row>
    <row r="12" spans="1:14">
      <c r="A12" s="519"/>
      <c r="B12" s="810" t="s">
        <v>5</v>
      </c>
      <c r="C12" s="810"/>
      <c r="D12" s="810"/>
      <c r="E12" s="810"/>
      <c r="F12" s="5"/>
      <c r="G12" s="5"/>
      <c r="H12" s="5"/>
      <c r="I12" s="5"/>
      <c r="J12" s="5"/>
      <c r="K12" s="5"/>
      <c r="L12" s="5"/>
      <c r="M12" s="5"/>
      <c r="N12" s="5"/>
    </row>
    <row r="13" spans="1:14">
      <c r="A13" s="519"/>
      <c r="B13" s="6"/>
      <c r="C13" s="5"/>
      <c r="D13" s="70"/>
      <c r="E13" s="5"/>
      <c r="F13" s="5"/>
      <c r="G13" s="5"/>
      <c r="H13" s="5"/>
      <c r="I13" s="5"/>
      <c r="J13" s="5"/>
      <c r="K13" s="5"/>
      <c r="L13" s="5"/>
      <c r="M13" s="5"/>
      <c r="N13" s="5"/>
    </row>
    <row r="14" spans="1:14">
      <c r="A14" s="519">
        <v>4</v>
      </c>
      <c r="B14" s="2" t="s">
        <v>9</v>
      </c>
      <c r="C14" s="807">
        <v>36.35</v>
      </c>
      <c r="D14" s="807"/>
      <c r="E14" s="807"/>
      <c r="F14" s="5"/>
      <c r="G14" s="5"/>
      <c r="H14" s="5"/>
      <c r="I14" s="5"/>
      <c r="J14" s="5"/>
      <c r="K14" s="5"/>
      <c r="L14" s="5"/>
      <c r="M14" s="5"/>
      <c r="N14" s="5"/>
    </row>
    <row r="15" spans="1:14">
      <c r="A15" s="519"/>
      <c r="B15" s="810" t="s">
        <v>10</v>
      </c>
      <c r="C15" s="810"/>
      <c r="D15" s="810"/>
      <c r="E15" s="810"/>
      <c r="F15" s="5"/>
      <c r="G15" s="5"/>
      <c r="H15" s="5"/>
      <c r="I15" s="5"/>
      <c r="J15" s="5"/>
      <c r="K15" s="5"/>
      <c r="L15" s="5"/>
      <c r="M15" s="5"/>
      <c r="N15" s="5"/>
    </row>
    <row r="16" spans="1:14">
      <c r="A16" s="519"/>
      <c r="B16" s="5"/>
      <c r="C16" s="5"/>
      <c r="D16" s="70"/>
      <c r="E16" s="5"/>
      <c r="F16" s="5"/>
      <c r="G16" s="5"/>
      <c r="H16" s="5"/>
      <c r="I16" s="5"/>
      <c r="J16" s="5"/>
      <c r="K16" s="5"/>
      <c r="L16" s="5"/>
      <c r="M16" s="5"/>
      <c r="N16" s="5"/>
    </row>
    <row r="17" spans="1:14" ht="30.75" customHeight="1">
      <c r="A17" s="519">
        <v>5</v>
      </c>
      <c r="B17" s="767" t="s">
        <v>308</v>
      </c>
      <c r="C17" s="800"/>
      <c r="D17" s="800"/>
      <c r="E17" s="800"/>
      <c r="F17" s="6"/>
      <c r="G17" s="6"/>
      <c r="H17" s="6"/>
      <c r="I17" s="6"/>
      <c r="J17" s="8"/>
      <c r="K17" s="8"/>
      <c r="L17" s="8"/>
      <c r="M17" s="8"/>
      <c r="N17" s="8"/>
    </row>
    <row r="18" spans="1:14">
      <c r="A18" s="519"/>
      <c r="B18" s="512" t="s">
        <v>12</v>
      </c>
      <c r="C18" s="835" t="s">
        <v>113</v>
      </c>
      <c r="D18" s="835"/>
      <c r="E18" s="835"/>
      <c r="F18" s="532"/>
      <c r="G18" s="8"/>
      <c r="H18" s="8"/>
      <c r="I18" s="8"/>
      <c r="J18" s="8"/>
      <c r="K18" s="8"/>
      <c r="L18" s="8"/>
      <c r="M18" s="8"/>
      <c r="N18" s="8"/>
    </row>
    <row r="19" spans="1:14" ht="26.4">
      <c r="A19" s="519"/>
      <c r="B19" s="512" t="s">
        <v>809</v>
      </c>
      <c r="C19" s="835" t="s">
        <v>113</v>
      </c>
      <c r="D19" s="835"/>
      <c r="E19" s="835"/>
      <c r="F19" s="532"/>
      <c r="G19" s="8" t="s">
        <v>119</v>
      </c>
      <c r="H19" s="5"/>
      <c r="I19" s="8"/>
      <c r="J19" s="8"/>
      <c r="K19" s="8"/>
      <c r="L19" s="8"/>
      <c r="M19" s="8"/>
      <c r="N19" s="8"/>
    </row>
    <row r="20" spans="1:14">
      <c r="A20" s="519"/>
      <c r="B20" s="512" t="s">
        <v>116</v>
      </c>
      <c r="C20" s="834" t="s">
        <v>106</v>
      </c>
      <c r="D20" s="834"/>
      <c r="E20" s="834"/>
      <c r="F20" s="532"/>
      <c r="G20" s="8"/>
      <c r="H20" s="8"/>
      <c r="I20" s="8"/>
      <c r="J20" s="8"/>
      <c r="K20" s="8"/>
      <c r="L20" s="8"/>
      <c r="M20" s="8"/>
      <c r="N20" s="8"/>
    </row>
    <row r="21" spans="1:14">
      <c r="A21" s="519"/>
      <c r="B21" s="529" t="s">
        <v>15</v>
      </c>
      <c r="C21" s="834" t="s">
        <v>107</v>
      </c>
      <c r="D21" s="834"/>
      <c r="E21" s="834"/>
      <c r="F21" s="532"/>
      <c r="G21" s="8"/>
      <c r="H21" s="8"/>
      <c r="I21" s="8"/>
      <c r="J21" s="8"/>
      <c r="K21" s="8"/>
      <c r="L21" s="8"/>
      <c r="M21" s="8"/>
      <c r="N21" s="8"/>
    </row>
    <row r="22" spans="1:14">
      <c r="A22" s="519"/>
      <c r="B22" s="491" t="s">
        <v>16</v>
      </c>
      <c r="C22" s="762" t="s">
        <v>89</v>
      </c>
      <c r="D22" s="762"/>
      <c r="E22" s="762"/>
      <c r="F22" s="532"/>
      <c r="G22" s="8"/>
      <c r="H22" s="8"/>
      <c r="I22" s="8"/>
      <c r="J22" s="8"/>
      <c r="K22" s="8"/>
      <c r="L22" s="8"/>
      <c r="M22" s="8"/>
      <c r="N22" s="8"/>
    </row>
    <row r="23" spans="1:14">
      <c r="A23" s="519"/>
      <c r="B23" s="532"/>
      <c r="C23" s="532"/>
      <c r="D23" s="72"/>
      <c r="E23" s="532"/>
      <c r="F23" s="532"/>
      <c r="G23" s="8"/>
      <c r="H23" s="8"/>
      <c r="I23" s="8"/>
      <c r="J23" s="8"/>
      <c r="K23" s="8"/>
      <c r="L23" s="8"/>
      <c r="M23" s="8"/>
      <c r="N23" s="8"/>
    </row>
    <row r="24" spans="1:14">
      <c r="A24" s="519">
        <v>6</v>
      </c>
      <c r="B24" s="767" t="s">
        <v>312</v>
      </c>
      <c r="C24" s="767"/>
      <c r="D24" s="767"/>
      <c r="E24" s="767"/>
      <c r="F24" s="6"/>
      <c r="G24" s="6"/>
      <c r="H24" s="8"/>
      <c r="I24" s="6"/>
      <c r="J24" s="6"/>
      <c r="K24" s="5"/>
      <c r="L24" s="5"/>
      <c r="M24" s="5"/>
      <c r="N24" s="5"/>
    </row>
    <row r="25" spans="1:14">
      <c r="A25" s="519"/>
      <c r="B25" s="812" t="s">
        <v>19</v>
      </c>
      <c r="C25" s="813"/>
      <c r="D25" s="813"/>
      <c r="E25" s="842"/>
      <c r="F25" s="532"/>
      <c r="G25" s="5"/>
      <c r="H25" s="5"/>
      <c r="I25" s="5"/>
      <c r="J25" s="5"/>
      <c r="K25" s="5"/>
      <c r="L25" s="5"/>
      <c r="M25" s="5"/>
      <c r="N25" s="5"/>
    </row>
    <row r="26" spans="1:14">
      <c r="A26" s="519"/>
      <c r="B26" s="491" t="s">
        <v>20</v>
      </c>
      <c r="C26" s="508" t="s">
        <v>97</v>
      </c>
      <c r="D26" s="73" t="s">
        <v>98</v>
      </c>
      <c r="E26" s="508" t="s">
        <v>22</v>
      </c>
      <c r="F26" s="532"/>
      <c r="G26" s="5"/>
      <c r="H26" s="5"/>
      <c r="I26" s="5"/>
      <c r="J26" s="5"/>
      <c r="K26" s="5"/>
      <c r="L26" s="5"/>
      <c r="M26" s="5"/>
      <c r="N26" s="5"/>
    </row>
    <row r="27" spans="1:14" ht="15" customHeight="1">
      <c r="A27" s="519"/>
      <c r="B27" s="503" t="s">
        <v>441</v>
      </c>
      <c r="C27" s="1072" t="s">
        <v>743</v>
      </c>
      <c r="D27" s="1072" t="s">
        <v>99</v>
      </c>
      <c r="E27" s="967" t="s">
        <v>91</v>
      </c>
      <c r="F27" s="532"/>
      <c r="G27" s="5"/>
      <c r="H27" s="5"/>
      <c r="I27" s="5"/>
      <c r="J27" s="5"/>
      <c r="K27" s="5"/>
      <c r="L27" s="5"/>
      <c r="M27" s="5"/>
      <c r="N27" s="5"/>
    </row>
    <row r="28" spans="1:14">
      <c r="A28" s="519"/>
      <c r="B28" s="503" t="s">
        <v>24</v>
      </c>
      <c r="C28" s="1073"/>
      <c r="D28" s="1073"/>
      <c r="E28" s="968"/>
      <c r="F28" s="532"/>
      <c r="G28" s="5"/>
      <c r="H28" s="5"/>
      <c r="I28" s="5"/>
      <c r="J28" s="5"/>
      <c r="K28" s="5"/>
      <c r="L28" s="5"/>
      <c r="M28" s="5"/>
      <c r="N28" s="5"/>
    </row>
    <row r="29" spans="1:14">
      <c r="A29" s="519"/>
      <c r="B29" s="503" t="s">
        <v>25</v>
      </c>
      <c r="C29" s="1073"/>
      <c r="D29" s="1073"/>
      <c r="E29" s="968"/>
      <c r="F29" s="532"/>
      <c r="G29" s="5"/>
      <c r="H29" s="5"/>
      <c r="I29" s="5"/>
      <c r="J29" s="5"/>
      <c r="K29" s="5"/>
      <c r="L29" s="5"/>
      <c r="M29" s="5"/>
      <c r="N29" s="5"/>
    </row>
    <row r="30" spans="1:14">
      <c r="A30" s="519"/>
      <c r="B30" s="503" t="s">
        <v>26</v>
      </c>
      <c r="C30" s="1074"/>
      <c r="D30" s="1074"/>
      <c r="E30" s="969"/>
      <c r="F30" s="532"/>
      <c r="G30" s="5"/>
      <c r="H30" s="5"/>
      <c r="I30" s="5"/>
      <c r="J30" s="5"/>
      <c r="K30" s="5"/>
      <c r="L30" s="5"/>
      <c r="M30" s="5"/>
      <c r="N30" s="5"/>
    </row>
    <row r="31" spans="1:14">
      <c r="A31" s="519"/>
      <c r="B31" s="768" t="s">
        <v>122</v>
      </c>
      <c r="C31" s="769"/>
      <c r="D31" s="769"/>
      <c r="E31" s="770"/>
      <c r="F31" s="532"/>
      <c r="G31" s="5"/>
      <c r="H31" s="5"/>
      <c r="I31" s="5"/>
      <c r="J31" s="5"/>
      <c r="K31" s="5"/>
      <c r="L31" s="5"/>
      <c r="M31" s="5"/>
      <c r="N31" s="5"/>
    </row>
    <row r="32" spans="1:14">
      <c r="A32" s="519"/>
      <c r="B32" s="8"/>
      <c r="C32" s="532"/>
      <c r="D32" s="72"/>
      <c r="E32" s="532"/>
      <c r="F32" s="532"/>
      <c r="G32" s="5"/>
      <c r="H32" s="5"/>
      <c r="I32" s="5"/>
      <c r="J32" s="5"/>
      <c r="K32" s="5"/>
      <c r="L32" s="5"/>
      <c r="M32" s="5"/>
      <c r="N32" s="5"/>
    </row>
    <row r="33" spans="1:14">
      <c r="A33" s="519">
        <v>7</v>
      </c>
      <c r="B33" s="767" t="s">
        <v>27</v>
      </c>
      <c r="C33" s="767"/>
      <c r="D33" s="767"/>
      <c r="E33" s="767"/>
      <c r="F33" s="6"/>
      <c r="G33" s="6"/>
      <c r="H33" s="6"/>
      <c r="I33" s="6"/>
      <c r="J33" s="6"/>
      <c r="K33" s="5"/>
      <c r="L33" s="5"/>
      <c r="M33" s="5"/>
      <c r="N33" s="5"/>
    </row>
    <row r="34" spans="1:14">
      <c r="A34" s="519"/>
      <c r="B34" s="491" t="s">
        <v>28</v>
      </c>
      <c r="C34" s="762" t="s">
        <v>106</v>
      </c>
      <c r="D34" s="762"/>
      <c r="E34" s="762"/>
      <c r="F34" s="8"/>
      <c r="G34" s="5"/>
      <c r="H34" s="5"/>
      <c r="I34" s="5"/>
      <c r="J34" s="5"/>
      <c r="K34" s="5"/>
      <c r="L34" s="5"/>
      <c r="M34" s="5"/>
      <c r="N34" s="5"/>
    </row>
    <row r="35" spans="1:14">
      <c r="A35" s="519"/>
      <c r="B35" s="491" t="s">
        <v>30</v>
      </c>
      <c r="C35" s="762" t="s">
        <v>107</v>
      </c>
      <c r="D35" s="762"/>
      <c r="E35" s="762"/>
      <c r="F35" s="8"/>
      <c r="G35" s="5"/>
      <c r="H35" s="5"/>
      <c r="I35" s="5"/>
      <c r="J35" s="5"/>
      <c r="K35" s="5"/>
      <c r="L35" s="5"/>
      <c r="M35" s="5"/>
      <c r="N35" s="5"/>
    </row>
    <row r="36" spans="1:14">
      <c r="A36" s="519"/>
      <c r="B36" s="491" t="s">
        <v>31</v>
      </c>
      <c r="C36" s="762" t="s">
        <v>89</v>
      </c>
      <c r="D36" s="762"/>
      <c r="E36" s="762"/>
      <c r="F36" s="8"/>
      <c r="G36" s="5"/>
      <c r="H36" s="5"/>
      <c r="I36" s="5"/>
      <c r="J36" s="5"/>
      <c r="K36" s="5"/>
      <c r="L36" s="5"/>
      <c r="M36" s="5"/>
      <c r="N36" s="5"/>
    </row>
    <row r="37" spans="1:14">
      <c r="A37" s="519"/>
      <c r="B37" s="5"/>
      <c r="C37" s="8"/>
      <c r="D37" s="71"/>
      <c r="E37" s="8"/>
      <c r="F37" s="8"/>
      <c r="G37" s="5"/>
      <c r="H37" s="5"/>
      <c r="I37" s="5"/>
      <c r="J37" s="5"/>
      <c r="K37" s="5"/>
      <c r="L37" s="5"/>
      <c r="M37" s="5"/>
      <c r="N37" s="5"/>
    </row>
    <row r="38" spans="1:14">
      <c r="A38" s="519">
        <v>8</v>
      </c>
      <c r="B38" s="767" t="s">
        <v>310</v>
      </c>
      <c r="C38" s="767"/>
      <c r="D38" s="767"/>
      <c r="E38" s="767"/>
      <c r="F38" s="6"/>
      <c r="G38" s="6"/>
      <c r="H38" s="6"/>
      <c r="I38" s="6"/>
      <c r="J38" s="6"/>
      <c r="K38" s="5"/>
      <c r="L38" s="5"/>
      <c r="M38" s="5"/>
      <c r="N38" s="5"/>
    </row>
    <row r="39" spans="1:14" ht="15" customHeight="1">
      <c r="A39" s="519"/>
      <c r="B39" s="491" t="s">
        <v>33</v>
      </c>
      <c r="C39" s="825" t="s">
        <v>106</v>
      </c>
      <c r="D39" s="826"/>
      <c r="E39" s="827"/>
      <c r="F39" s="8"/>
      <c r="G39" s="5"/>
      <c r="H39" s="5"/>
      <c r="I39" s="5"/>
      <c r="J39" s="5"/>
      <c r="K39" s="5"/>
      <c r="L39" s="5"/>
      <c r="M39" s="5"/>
      <c r="N39" s="5"/>
    </row>
    <row r="40" spans="1:14">
      <c r="A40" s="519"/>
      <c r="B40" s="491" t="s">
        <v>30</v>
      </c>
      <c r="C40" s="825" t="s">
        <v>107</v>
      </c>
      <c r="D40" s="826"/>
      <c r="E40" s="827"/>
      <c r="F40" s="8"/>
      <c r="G40" s="5"/>
      <c r="H40" s="5"/>
      <c r="I40" s="5"/>
      <c r="J40" s="5"/>
      <c r="K40" s="5"/>
      <c r="L40" s="5"/>
      <c r="M40" s="5"/>
      <c r="N40" s="5"/>
    </row>
    <row r="41" spans="1:14">
      <c r="A41" s="519"/>
      <c r="B41" s="491" t="s">
        <v>31</v>
      </c>
      <c r="C41" s="762" t="s">
        <v>89</v>
      </c>
      <c r="D41" s="762"/>
      <c r="E41" s="762"/>
      <c r="F41" s="8"/>
      <c r="G41" s="5"/>
      <c r="H41" s="5"/>
      <c r="I41" s="5"/>
      <c r="J41" s="5"/>
      <c r="K41" s="5"/>
      <c r="L41" s="5"/>
      <c r="M41" s="5"/>
      <c r="N41" s="5"/>
    </row>
    <row r="42" spans="1:14">
      <c r="A42" s="519"/>
      <c r="B42" s="768" t="s">
        <v>131</v>
      </c>
      <c r="C42" s="769"/>
      <c r="D42" s="769"/>
      <c r="E42" s="770"/>
      <c r="F42" s="8"/>
      <c r="G42" s="5"/>
      <c r="H42" s="5"/>
      <c r="I42" s="5"/>
      <c r="J42" s="5"/>
      <c r="K42" s="5"/>
      <c r="L42" s="5"/>
      <c r="M42" s="5"/>
      <c r="N42" s="5"/>
    </row>
    <row r="43" spans="1:14">
      <c r="A43" s="535"/>
      <c r="B43" s="5"/>
      <c r="C43" s="5"/>
      <c r="D43" s="75"/>
      <c r="E43" s="8"/>
      <c r="F43" s="5"/>
      <c r="G43" s="5"/>
      <c r="H43" s="5"/>
      <c r="I43" s="5"/>
      <c r="J43" s="5"/>
      <c r="K43" s="5"/>
      <c r="L43" s="5"/>
      <c r="M43" s="5"/>
      <c r="N43" s="5"/>
    </row>
    <row r="44" spans="1:14">
      <c r="A44" s="11">
        <v>9</v>
      </c>
      <c r="B44" s="766" t="s">
        <v>311</v>
      </c>
      <c r="C44" s="767"/>
      <c r="D44" s="767"/>
      <c r="E44" s="767"/>
      <c r="F44" s="12"/>
      <c r="G44" s="6"/>
      <c r="H44" s="6"/>
      <c r="I44" s="6"/>
      <c r="J44" s="5"/>
      <c r="K44" s="5"/>
      <c r="L44" s="5"/>
      <c r="M44" s="5"/>
      <c r="N44" s="5"/>
    </row>
    <row r="45" spans="1:14" ht="52.8">
      <c r="A45" s="11"/>
      <c r="B45" s="507" t="s">
        <v>36</v>
      </c>
      <c r="C45" s="522" t="s">
        <v>37</v>
      </c>
      <c r="D45" s="405" t="s">
        <v>1054</v>
      </c>
      <c r="E45" s="522" t="s">
        <v>92</v>
      </c>
      <c r="F45" s="5"/>
      <c r="G45" s="5"/>
      <c r="H45" s="5"/>
      <c r="I45" s="5"/>
      <c r="J45" s="5"/>
      <c r="K45" s="5"/>
      <c r="L45" s="5"/>
      <c r="M45" s="5"/>
      <c r="N45" s="5"/>
    </row>
    <row r="46" spans="1:14" ht="145.19999999999999">
      <c r="A46" s="13"/>
      <c r="B46" s="520" t="s">
        <v>744</v>
      </c>
      <c r="C46" s="520" t="s">
        <v>1310</v>
      </c>
      <c r="D46" s="520" t="s">
        <v>1311</v>
      </c>
      <c r="E46" s="523" t="s">
        <v>88</v>
      </c>
      <c r="F46" s="5"/>
      <c r="G46" s="5"/>
      <c r="H46" s="5"/>
      <c r="I46" s="5"/>
      <c r="J46" s="5"/>
      <c r="K46" s="5"/>
      <c r="L46" s="5"/>
      <c r="M46" s="5"/>
      <c r="N46" s="5"/>
    </row>
    <row r="47" spans="1:14">
      <c r="A47" s="14"/>
      <c r="B47" s="810" t="s">
        <v>1055</v>
      </c>
      <c r="C47" s="810"/>
      <c r="D47" s="810"/>
      <c r="E47" s="810"/>
      <c r="F47" s="532"/>
      <c r="G47" s="532"/>
      <c r="H47" s="532"/>
      <c r="I47" s="5"/>
      <c r="J47" s="5"/>
      <c r="K47" s="5"/>
      <c r="L47" s="5"/>
      <c r="M47" s="5"/>
      <c r="N47" s="5"/>
    </row>
    <row r="48" spans="1:14">
      <c r="A48" s="15"/>
      <c r="B48" s="37"/>
      <c r="C48" s="515"/>
      <c r="D48" s="75"/>
      <c r="E48" s="515"/>
      <c r="F48" s="532"/>
      <c r="G48" s="532"/>
      <c r="H48" s="532"/>
      <c r="I48" s="532"/>
      <c r="J48" s="5"/>
      <c r="K48" s="5"/>
      <c r="L48" s="5"/>
      <c r="M48" s="5"/>
      <c r="N48" s="5"/>
    </row>
    <row r="49" spans="1:14">
      <c r="A49" s="11">
        <v>10</v>
      </c>
      <c r="B49" s="766" t="s">
        <v>311</v>
      </c>
      <c r="C49" s="767"/>
      <c r="D49" s="767"/>
      <c r="E49" s="767"/>
      <c r="F49" s="532"/>
      <c r="G49" s="532"/>
      <c r="H49" s="532"/>
      <c r="I49" s="5"/>
      <c r="J49" s="5"/>
      <c r="K49" s="5"/>
      <c r="L49" s="5"/>
      <c r="M49" s="5"/>
      <c r="N49" s="5"/>
    </row>
    <row r="50" spans="1:14" ht="21.75" customHeight="1">
      <c r="A50" s="13"/>
      <c r="B50" s="929" t="s">
        <v>41</v>
      </c>
      <c r="C50" s="1127" t="s">
        <v>1310</v>
      </c>
      <c r="D50" s="1128"/>
      <c r="E50" s="1129"/>
      <c r="F50" s="5"/>
      <c r="G50" s="5"/>
      <c r="H50" s="5"/>
      <c r="I50" s="5"/>
      <c r="J50" s="5"/>
      <c r="K50" s="1"/>
      <c r="L50" s="5"/>
      <c r="M50" s="5"/>
      <c r="N50" s="5"/>
    </row>
    <row r="51" spans="1:14" ht="83.25" customHeight="1">
      <c r="A51" s="13"/>
      <c r="B51" s="1026"/>
      <c r="C51" s="1130"/>
      <c r="D51" s="1131"/>
      <c r="E51" s="1132"/>
      <c r="F51" s="5"/>
      <c r="G51" s="5"/>
      <c r="H51" s="5"/>
      <c r="I51" s="5"/>
      <c r="J51" s="5"/>
      <c r="K51" s="1"/>
      <c r="L51" s="5"/>
      <c r="M51" s="5"/>
      <c r="N51" s="5"/>
    </row>
    <row r="52" spans="1:14" ht="63" customHeight="1">
      <c r="A52" s="11"/>
      <c r="B52" s="557" t="s">
        <v>42</v>
      </c>
      <c r="C52" s="1133" t="s">
        <v>1311</v>
      </c>
      <c r="D52" s="1133"/>
      <c r="E52" s="1133"/>
      <c r="F52" s="5"/>
      <c r="G52" s="5"/>
      <c r="H52" s="5"/>
      <c r="I52" s="5"/>
      <c r="J52" s="5"/>
      <c r="K52" s="5"/>
      <c r="L52" s="5"/>
      <c r="M52" s="5"/>
      <c r="N52" s="5"/>
    </row>
    <row r="53" spans="1:14">
      <c r="A53" s="13"/>
      <c r="B53" s="557" t="s">
        <v>43</v>
      </c>
      <c r="C53" s="1134" t="s">
        <v>44</v>
      </c>
      <c r="D53" s="1135"/>
      <c r="E53" s="1136"/>
      <c r="F53" s="5"/>
      <c r="G53" s="5"/>
      <c r="H53" s="5"/>
      <c r="I53" s="5"/>
      <c r="J53" s="5"/>
      <c r="K53" s="17"/>
      <c r="L53" s="5"/>
      <c r="M53" s="5"/>
      <c r="N53" s="5"/>
    </row>
    <row r="54" spans="1:14">
      <c r="A54" s="13"/>
      <c r="B54" s="810" t="s">
        <v>1055</v>
      </c>
      <c r="C54" s="810"/>
      <c r="D54" s="810"/>
      <c r="E54" s="810"/>
      <c r="F54" s="5"/>
      <c r="G54" s="5"/>
      <c r="H54" s="5"/>
      <c r="I54" s="5"/>
      <c r="J54" s="5"/>
      <c r="K54" s="17"/>
      <c r="L54" s="5"/>
      <c r="M54" s="5"/>
      <c r="N54" s="5"/>
    </row>
    <row r="55" spans="1:14">
      <c r="A55" s="18" t="s">
        <v>45</v>
      </c>
      <c r="B55" s="858" t="s">
        <v>46</v>
      </c>
      <c r="C55" s="858"/>
      <c r="D55" s="858"/>
      <c r="E55" s="858"/>
      <c r="F55" s="38"/>
      <c r="G55" s="38"/>
      <c r="H55" s="38"/>
      <c r="I55" s="38"/>
      <c r="J55" s="38"/>
      <c r="K55" s="38"/>
      <c r="L55" s="38"/>
      <c r="M55" s="38"/>
      <c r="N55" s="38"/>
    </row>
    <row r="56" spans="1:14">
      <c r="A56" s="23"/>
      <c r="B56" s="24"/>
      <c r="C56" s="25"/>
      <c r="D56" s="76"/>
      <c r="E56" s="25"/>
      <c r="F56" s="25"/>
      <c r="G56" s="5"/>
      <c r="H56" s="5"/>
      <c r="I56" s="5"/>
      <c r="J56" s="5"/>
      <c r="K56" s="5"/>
      <c r="L56" s="5"/>
      <c r="M56" s="5"/>
      <c r="N56" s="5"/>
    </row>
    <row r="57" spans="1:14">
      <c r="A57" s="519">
        <v>11</v>
      </c>
      <c r="B57" s="2" t="s">
        <v>47</v>
      </c>
      <c r="C57" s="953" t="s">
        <v>134</v>
      </c>
      <c r="D57" s="953"/>
      <c r="E57" s="953"/>
      <c r="F57" s="6"/>
      <c r="G57" s="6"/>
      <c r="H57" s="26"/>
      <c r="I57" s="6"/>
      <c r="J57" s="6"/>
      <c r="K57" s="5"/>
      <c r="L57" s="5"/>
      <c r="M57" s="5"/>
      <c r="N57" s="5"/>
    </row>
    <row r="58" spans="1:14">
      <c r="A58" s="519"/>
      <c r="B58" s="532"/>
      <c r="C58" s="532"/>
      <c r="D58" s="72"/>
      <c r="E58" s="532"/>
      <c r="F58" s="532"/>
      <c r="G58" s="532"/>
      <c r="H58" s="27"/>
      <c r="I58" s="27"/>
      <c r="J58" s="532"/>
      <c r="K58" s="5"/>
      <c r="L58" s="5"/>
      <c r="M58" s="5"/>
      <c r="N58" s="5"/>
    </row>
    <row r="59" spans="1:14">
      <c r="A59" s="519">
        <v>12</v>
      </c>
      <c r="B59" s="6" t="s">
        <v>48</v>
      </c>
      <c r="C59" s="6"/>
      <c r="D59" s="77"/>
      <c r="E59" s="26"/>
      <c r="F59" s="26"/>
      <c r="G59" s="6"/>
      <c r="H59" s="6"/>
      <c r="I59" s="6"/>
      <c r="J59" s="6"/>
      <c r="K59" s="6"/>
      <c r="L59" s="6"/>
      <c r="M59" s="6"/>
      <c r="N59" s="6"/>
    </row>
    <row r="60" spans="1:14">
      <c r="A60" s="519"/>
      <c r="B60" s="6"/>
      <c r="C60" s="6"/>
      <c r="D60" s="77"/>
      <c r="E60" s="26"/>
      <c r="F60" s="26"/>
      <c r="G60" s="26"/>
      <c r="H60" s="6"/>
      <c r="I60" s="6"/>
      <c r="J60" s="6"/>
      <c r="K60" s="6"/>
      <c r="L60" s="6"/>
      <c r="M60" s="6"/>
      <c r="N60" s="6"/>
    </row>
    <row r="61" spans="1:14">
      <c r="A61" s="519"/>
      <c r="B61" s="491" t="s">
        <v>49</v>
      </c>
      <c r="C61" s="762" t="s">
        <v>745</v>
      </c>
      <c r="D61" s="762"/>
      <c r="E61" s="762"/>
      <c r="F61" s="27"/>
      <c r="G61" s="27"/>
      <c r="H61" s="532"/>
      <c r="I61" s="532"/>
      <c r="J61" s="532"/>
      <c r="K61" s="532"/>
      <c r="L61" s="532"/>
      <c r="M61" s="532"/>
      <c r="N61" s="532"/>
    </row>
    <row r="62" spans="1:14">
      <c r="A62" s="519"/>
      <c r="B62" s="532"/>
      <c r="C62" s="55">
        <v>45427</v>
      </c>
      <c r="D62" s="115">
        <f>+C62+29</f>
        <v>45456</v>
      </c>
      <c r="E62" s="55">
        <f>+C62+89</f>
        <v>45516</v>
      </c>
      <c r="F62" s="532"/>
      <c r="G62" s="532"/>
      <c r="H62" s="55"/>
      <c r="I62" s="532"/>
      <c r="J62" s="55"/>
      <c r="K62" s="532"/>
      <c r="L62" s="532"/>
      <c r="M62" s="532"/>
      <c r="N62" s="532"/>
    </row>
    <row r="63" spans="1:14">
      <c r="A63" s="519"/>
      <c r="B63" s="767" t="s">
        <v>50</v>
      </c>
      <c r="C63" s="800" t="s">
        <v>746</v>
      </c>
      <c r="D63" s="908" t="s">
        <v>100</v>
      </c>
      <c r="E63" s="802" t="s">
        <v>96</v>
      </c>
      <c r="F63" s="790" t="s">
        <v>117</v>
      </c>
      <c r="G63" s="791"/>
      <c r="H63" s="792"/>
      <c r="I63" s="771" t="s">
        <v>52</v>
      </c>
      <c r="J63" s="771"/>
      <c r="K63" s="771"/>
      <c r="L63" s="771" t="s">
        <v>53</v>
      </c>
      <c r="M63" s="771"/>
      <c r="N63" s="771"/>
    </row>
    <row r="64" spans="1:14" ht="52.8">
      <c r="A64" s="535"/>
      <c r="B64" s="767"/>
      <c r="C64" s="801"/>
      <c r="D64" s="909"/>
      <c r="E64" s="803"/>
      <c r="F64" s="491" t="s">
        <v>54</v>
      </c>
      <c r="G64" s="491" t="s">
        <v>55</v>
      </c>
      <c r="H64" s="491" t="s">
        <v>56</v>
      </c>
      <c r="I64" s="491" t="s">
        <v>57</v>
      </c>
      <c r="J64" s="491" t="s">
        <v>55</v>
      </c>
      <c r="K64" s="491" t="s">
        <v>56</v>
      </c>
      <c r="L64" s="491" t="s">
        <v>57</v>
      </c>
      <c r="M64" s="491" t="s">
        <v>55</v>
      </c>
      <c r="N64" s="491" t="s">
        <v>56</v>
      </c>
    </row>
    <row r="65" spans="1:14">
      <c r="A65" s="535"/>
      <c r="B65" s="491" t="s">
        <v>58</v>
      </c>
      <c r="C65" s="130">
        <v>142.5</v>
      </c>
      <c r="D65" s="517">
        <v>95.97</v>
      </c>
      <c r="E65" s="517">
        <v>89.5</v>
      </c>
      <c r="F65" s="517" t="s">
        <v>76</v>
      </c>
      <c r="G65" s="517" t="s">
        <v>76</v>
      </c>
      <c r="H65" s="517" t="s">
        <v>76</v>
      </c>
      <c r="I65" s="517" t="s">
        <v>40</v>
      </c>
      <c r="J65" s="517" t="s">
        <v>40</v>
      </c>
      <c r="K65" s="517" t="s">
        <v>40</v>
      </c>
      <c r="L65" s="517" t="s">
        <v>40</v>
      </c>
      <c r="M65" s="517" t="s">
        <v>40</v>
      </c>
      <c r="N65" s="517" t="s">
        <v>40</v>
      </c>
    </row>
    <row r="66" spans="1:14" ht="26.4">
      <c r="A66" s="535"/>
      <c r="B66" s="491" t="s">
        <v>93</v>
      </c>
      <c r="C66" s="130">
        <v>72987.03</v>
      </c>
      <c r="D66" s="130">
        <v>76810.899999999994</v>
      </c>
      <c r="E66" s="130">
        <v>79648.92</v>
      </c>
      <c r="F66" s="136" t="s">
        <v>76</v>
      </c>
      <c r="G66" s="136" t="s">
        <v>76</v>
      </c>
      <c r="H66" s="136" t="s">
        <v>76</v>
      </c>
      <c r="I66" s="517" t="s">
        <v>40</v>
      </c>
      <c r="J66" s="517" t="s">
        <v>40</v>
      </c>
      <c r="K66" s="517" t="s">
        <v>40</v>
      </c>
      <c r="L66" s="517" t="s">
        <v>40</v>
      </c>
      <c r="M66" s="517" t="s">
        <v>40</v>
      </c>
      <c r="N66" s="517" t="s">
        <v>40</v>
      </c>
    </row>
    <row r="67" spans="1:14">
      <c r="A67" s="535"/>
      <c r="B67" s="491" t="s">
        <v>313</v>
      </c>
      <c r="C67" s="829" t="s">
        <v>76</v>
      </c>
      <c r="D67" s="829"/>
      <c r="E67" s="829"/>
      <c r="F67" s="829"/>
      <c r="G67" s="829"/>
      <c r="H67" s="829"/>
      <c r="I67" s="829"/>
      <c r="J67" s="829"/>
      <c r="K67" s="829"/>
      <c r="L67" s="829"/>
      <c r="M67" s="829"/>
      <c r="N67" s="829"/>
    </row>
    <row r="68" spans="1:14" s="5" customFormat="1" ht="13.2">
      <c r="A68" s="535"/>
      <c r="B68" s="830" t="s">
        <v>747</v>
      </c>
      <c r="C68" s="830"/>
      <c r="D68" s="830"/>
      <c r="E68" s="830"/>
      <c r="F68" s="830"/>
      <c r="G68" s="830"/>
      <c r="H68" s="830"/>
      <c r="I68" s="830"/>
      <c r="J68" s="830"/>
      <c r="K68" s="830"/>
      <c r="L68" s="830"/>
      <c r="M68" s="830"/>
      <c r="N68" s="830"/>
    </row>
    <row r="69" spans="1:14">
      <c r="A69" s="535"/>
      <c r="B69" s="832" t="s">
        <v>17</v>
      </c>
      <c r="C69" s="832"/>
      <c r="D69" s="832"/>
      <c r="E69" s="832"/>
      <c r="F69" s="832"/>
      <c r="G69" s="832"/>
      <c r="H69" s="832"/>
      <c r="I69" s="832"/>
      <c r="J69" s="832"/>
      <c r="K69" s="832"/>
      <c r="L69" s="832"/>
      <c r="M69" s="832"/>
      <c r="N69" s="832"/>
    </row>
    <row r="70" spans="1:14">
      <c r="A70" s="535"/>
      <c r="B70" s="810" t="s">
        <v>60</v>
      </c>
      <c r="C70" s="810"/>
      <c r="D70" s="810"/>
      <c r="E70" s="810"/>
      <c r="F70" s="810"/>
      <c r="G70" s="810"/>
      <c r="H70" s="810"/>
      <c r="I70" s="810"/>
      <c r="J70" s="810"/>
      <c r="K70" s="810"/>
      <c r="L70" s="810"/>
      <c r="M70" s="810"/>
      <c r="N70" s="810"/>
    </row>
    <row r="71" spans="1:14">
      <c r="A71" s="1"/>
      <c r="B71" s="853" t="s">
        <v>61</v>
      </c>
      <c r="C71" s="853"/>
      <c r="D71" s="853"/>
      <c r="E71" s="853"/>
      <c r="F71" s="853"/>
      <c r="G71" s="853"/>
      <c r="H71" s="853"/>
      <c r="I71" s="853"/>
      <c r="J71" s="853"/>
      <c r="K71" s="853"/>
      <c r="L71" s="853"/>
      <c r="M71" s="853"/>
      <c r="N71" s="853"/>
    </row>
    <row r="72" spans="1:14">
      <c r="A72" s="535"/>
      <c r="B72" s="831" t="s">
        <v>110</v>
      </c>
      <c r="C72" s="831"/>
      <c r="D72" s="831"/>
      <c r="E72" s="831"/>
      <c r="F72" s="831"/>
      <c r="G72" s="831"/>
      <c r="H72" s="831"/>
      <c r="I72" s="831"/>
      <c r="J72" s="831"/>
      <c r="K72" s="831"/>
      <c r="L72" s="831"/>
      <c r="M72" s="831"/>
      <c r="N72" s="831"/>
    </row>
    <row r="73" spans="1:14">
      <c r="A73" s="535"/>
      <c r="B73" s="831" t="s">
        <v>62</v>
      </c>
      <c r="C73" s="831"/>
      <c r="D73" s="831"/>
      <c r="E73" s="831"/>
      <c r="F73" s="831"/>
      <c r="G73" s="831"/>
      <c r="H73" s="831"/>
      <c r="I73" s="831"/>
      <c r="J73" s="831"/>
      <c r="K73" s="831"/>
      <c r="L73" s="831"/>
      <c r="M73" s="831"/>
      <c r="N73" s="831"/>
    </row>
    <row r="74" spans="1:14">
      <c r="A74" s="535"/>
      <c r="B74" s="30"/>
      <c r="C74" s="30"/>
      <c r="D74" s="78"/>
      <c r="E74" s="30"/>
      <c r="F74" s="30"/>
      <c r="G74" s="8"/>
      <c r="H74" s="8"/>
      <c r="I74" s="8"/>
      <c r="J74" s="8"/>
      <c r="K74" s="8"/>
      <c r="L74" s="8" t="s">
        <v>119</v>
      </c>
      <c r="M74" s="8"/>
      <c r="N74" s="8"/>
    </row>
    <row r="75" spans="1:14" ht="48" customHeight="1">
      <c r="A75" s="519">
        <v>13</v>
      </c>
      <c r="B75" s="796" t="s">
        <v>63</v>
      </c>
      <c r="C75" s="797"/>
      <c r="D75" s="797"/>
      <c r="E75" s="797"/>
      <c r="F75" s="797"/>
      <c r="G75" s="766"/>
      <c r="H75" s="6"/>
      <c r="I75" s="6"/>
      <c r="J75" s="6"/>
      <c r="K75" s="6"/>
      <c r="L75" s="6"/>
      <c r="M75" s="6"/>
      <c r="N75" s="6"/>
    </row>
    <row r="76" spans="1:14">
      <c r="A76" s="519"/>
      <c r="B76" s="5"/>
      <c r="C76" s="532"/>
      <c r="D76" s="72"/>
      <c r="E76" s="532"/>
      <c r="F76" s="532"/>
      <c r="G76" s="532"/>
      <c r="H76" s="532"/>
      <c r="I76" s="532"/>
      <c r="J76" s="532"/>
      <c r="K76" s="532"/>
      <c r="L76" s="532"/>
      <c r="M76" s="532"/>
      <c r="N76" s="532"/>
    </row>
    <row r="77" spans="1:14" ht="39.6">
      <c r="A77" s="535"/>
      <c r="B77" s="504" t="s">
        <v>64</v>
      </c>
      <c r="C77" s="508" t="s">
        <v>65</v>
      </c>
      <c r="D77" s="73" t="s">
        <v>342</v>
      </c>
      <c r="E77" s="508" t="s">
        <v>94</v>
      </c>
      <c r="F77" s="508" t="s">
        <v>67</v>
      </c>
      <c r="G77" s="508" t="s">
        <v>81</v>
      </c>
      <c r="H77" s="8"/>
      <c r="I77" s="8"/>
      <c r="J77" s="8"/>
      <c r="K77" s="8"/>
      <c r="L77" s="8"/>
      <c r="M77" s="8"/>
      <c r="N77" s="8"/>
    </row>
    <row r="78" spans="1:14" ht="25.5" customHeight="1">
      <c r="A78" s="535"/>
      <c r="B78" s="828" t="s">
        <v>440</v>
      </c>
      <c r="C78" s="91" t="s">
        <v>748</v>
      </c>
      <c r="D78" s="130">
        <v>6.85</v>
      </c>
      <c r="E78" s="958" t="s">
        <v>484</v>
      </c>
      <c r="F78" s="958" t="s">
        <v>108</v>
      </c>
      <c r="G78" s="958" t="s">
        <v>95</v>
      </c>
      <c r="H78" s="32"/>
      <c r="I78" s="32"/>
      <c r="J78" s="32"/>
      <c r="K78" s="32"/>
      <c r="L78" s="32"/>
      <c r="M78" s="32"/>
      <c r="N78" s="32"/>
    </row>
    <row r="79" spans="1:14">
      <c r="A79" s="535"/>
      <c r="B79" s="956"/>
      <c r="C79" s="91" t="s">
        <v>749</v>
      </c>
      <c r="D79" s="130">
        <v>4.07</v>
      </c>
      <c r="E79" s="959"/>
      <c r="F79" s="959"/>
      <c r="G79" s="959"/>
      <c r="H79" s="32"/>
      <c r="I79" s="32"/>
      <c r="J79" s="32"/>
      <c r="K79" s="32"/>
      <c r="L79" s="32"/>
      <c r="M79" s="32"/>
      <c r="N79" s="32"/>
    </row>
    <row r="80" spans="1:14">
      <c r="A80" s="535"/>
      <c r="B80" s="956"/>
      <c r="C80" s="91" t="s">
        <v>750</v>
      </c>
      <c r="D80" s="130">
        <v>0.36</v>
      </c>
      <c r="E80" s="959"/>
      <c r="F80" s="959"/>
      <c r="G80" s="959"/>
      <c r="H80" s="32"/>
      <c r="I80" s="32"/>
      <c r="J80" s="32"/>
      <c r="K80" s="32"/>
      <c r="L80" s="32"/>
      <c r="M80" s="32"/>
      <c r="N80" s="32"/>
    </row>
    <row r="81" spans="1:14">
      <c r="A81" s="535"/>
      <c r="B81" s="957"/>
      <c r="C81" s="91" t="s">
        <v>70</v>
      </c>
      <c r="D81" s="130">
        <v>2.2200000000000002</v>
      </c>
      <c r="E81" s="959"/>
      <c r="F81" s="959"/>
      <c r="G81" s="959"/>
      <c r="H81" s="32"/>
      <c r="I81" s="32"/>
      <c r="J81" s="32"/>
      <c r="K81" s="32"/>
      <c r="L81" s="32"/>
      <c r="M81" s="32"/>
      <c r="N81" s="32"/>
    </row>
    <row r="82" spans="1:14">
      <c r="A82" s="535"/>
      <c r="B82" s="828" t="s">
        <v>71</v>
      </c>
      <c r="C82" s="91" t="s">
        <v>748</v>
      </c>
      <c r="D82" s="130">
        <v>13.57</v>
      </c>
      <c r="E82" s="959"/>
      <c r="F82" s="959"/>
      <c r="G82" s="959"/>
      <c r="H82" s="32"/>
      <c r="I82" s="32"/>
      <c r="J82" s="32"/>
      <c r="K82" s="32"/>
      <c r="L82" s="32"/>
      <c r="M82" s="32"/>
      <c r="N82" s="32"/>
    </row>
    <row r="83" spans="1:14">
      <c r="A83" s="535"/>
      <c r="B83" s="956"/>
      <c r="C83" s="91" t="s">
        <v>749</v>
      </c>
      <c r="D83" s="130">
        <v>110.74</v>
      </c>
      <c r="E83" s="959"/>
      <c r="F83" s="959"/>
      <c r="G83" s="959"/>
      <c r="H83" s="32"/>
      <c r="I83" s="32"/>
      <c r="J83" s="32"/>
      <c r="K83" s="32"/>
      <c r="L83" s="32"/>
      <c r="M83" s="32"/>
      <c r="N83" s="32"/>
    </row>
    <row r="84" spans="1:14">
      <c r="A84" s="535"/>
      <c r="B84" s="956"/>
      <c r="C84" s="91" t="s">
        <v>750</v>
      </c>
      <c r="D84" s="130">
        <v>59.92</v>
      </c>
      <c r="E84" s="959"/>
      <c r="F84" s="959"/>
      <c r="G84" s="959"/>
      <c r="H84" s="32"/>
      <c r="I84" s="32"/>
      <c r="J84" s="32"/>
      <c r="K84" s="32"/>
      <c r="L84" s="32"/>
      <c r="M84" s="32"/>
      <c r="N84" s="32"/>
    </row>
    <row r="85" spans="1:14">
      <c r="A85" s="535"/>
      <c r="B85" s="957"/>
      <c r="C85" s="91" t="s">
        <v>70</v>
      </c>
      <c r="D85" s="130">
        <v>85.33</v>
      </c>
      <c r="E85" s="959"/>
      <c r="F85" s="959"/>
      <c r="G85" s="959"/>
      <c r="H85" s="32"/>
      <c r="I85" s="32"/>
      <c r="J85" s="32"/>
      <c r="K85" s="32"/>
      <c r="L85" s="32"/>
      <c r="M85" s="32"/>
      <c r="N85" s="32"/>
    </row>
    <row r="86" spans="1:14">
      <c r="A86" s="535"/>
      <c r="B86" s="828" t="s">
        <v>72</v>
      </c>
      <c r="C86" s="91" t="s">
        <v>748</v>
      </c>
      <c r="D86" s="130">
        <v>73.95</v>
      </c>
      <c r="E86" s="959"/>
      <c r="F86" s="959"/>
      <c r="G86" s="959"/>
      <c r="H86" s="32"/>
      <c r="I86" s="32"/>
      <c r="J86" s="32"/>
      <c r="K86" s="32"/>
      <c r="L86" s="32"/>
      <c r="M86" s="32"/>
      <c r="N86" s="32"/>
    </row>
    <row r="87" spans="1:14">
      <c r="A87" s="535"/>
      <c r="B87" s="956"/>
      <c r="C87" s="91" t="s">
        <v>749</v>
      </c>
      <c r="D87" s="130">
        <v>9.19</v>
      </c>
      <c r="E87" s="959"/>
      <c r="F87" s="959"/>
      <c r="G87" s="959"/>
      <c r="H87" s="32"/>
      <c r="I87" s="32"/>
      <c r="J87" s="32"/>
      <c r="K87" s="32"/>
      <c r="L87" s="32"/>
      <c r="M87" s="32"/>
      <c r="N87" s="32"/>
    </row>
    <row r="88" spans="1:14">
      <c r="A88" s="535"/>
      <c r="B88" s="956"/>
      <c r="C88" s="91" t="s">
        <v>750</v>
      </c>
      <c r="D88" s="130">
        <v>0.1</v>
      </c>
      <c r="E88" s="959"/>
      <c r="F88" s="959"/>
      <c r="G88" s="959"/>
      <c r="H88" s="32"/>
      <c r="I88" s="32"/>
      <c r="J88" s="32"/>
      <c r="K88" s="32"/>
      <c r="L88" s="32"/>
      <c r="M88" s="32"/>
      <c r="N88" s="32"/>
    </row>
    <row r="89" spans="1:14">
      <c r="A89" s="535"/>
      <c r="B89" s="957"/>
      <c r="C89" s="91" t="s">
        <v>70</v>
      </c>
      <c r="D89" s="130">
        <v>4.6500000000000004</v>
      </c>
      <c r="E89" s="959"/>
      <c r="F89" s="959"/>
      <c r="G89" s="959"/>
      <c r="H89" s="32"/>
      <c r="I89" s="32"/>
      <c r="J89" s="32"/>
      <c r="K89" s="32"/>
      <c r="L89" s="32"/>
      <c r="M89" s="32"/>
      <c r="N89" s="32"/>
    </row>
    <row r="90" spans="1:14">
      <c r="A90" s="535"/>
      <c r="B90" s="972" t="s">
        <v>73</v>
      </c>
      <c r="C90" s="91" t="s">
        <v>748</v>
      </c>
      <c r="D90" s="130">
        <v>9.26</v>
      </c>
      <c r="E90" s="959"/>
      <c r="F90" s="959"/>
      <c r="G90" s="959"/>
      <c r="H90" s="32"/>
      <c r="I90" s="32"/>
      <c r="J90" s="32"/>
      <c r="K90" s="32"/>
      <c r="L90" s="32"/>
      <c r="M90" s="32"/>
      <c r="N90" s="32"/>
    </row>
    <row r="91" spans="1:14">
      <c r="A91" s="535"/>
      <c r="B91" s="973"/>
      <c r="C91" s="91" t="s">
        <v>749</v>
      </c>
      <c r="D91" s="130">
        <v>44.3</v>
      </c>
      <c r="E91" s="959"/>
      <c r="F91" s="959"/>
      <c r="G91" s="959"/>
      <c r="H91" s="32"/>
      <c r="I91" s="32"/>
      <c r="J91" s="32"/>
      <c r="K91" s="32"/>
      <c r="L91" s="32"/>
      <c r="M91" s="32"/>
      <c r="N91" s="32"/>
    </row>
    <row r="92" spans="1:14">
      <c r="A92" s="535"/>
      <c r="B92" s="973"/>
      <c r="C92" s="91" t="s">
        <v>750</v>
      </c>
      <c r="D92" s="130">
        <v>36.9</v>
      </c>
      <c r="E92" s="959"/>
      <c r="F92" s="959"/>
      <c r="G92" s="959"/>
      <c r="H92" s="32"/>
      <c r="I92" s="32"/>
      <c r="J92" s="32"/>
      <c r="K92" s="32"/>
      <c r="L92" s="32"/>
      <c r="M92" s="32"/>
      <c r="N92" s="32"/>
    </row>
    <row r="93" spans="1:14" ht="15" customHeight="1">
      <c r="A93" s="535"/>
      <c r="B93" s="973"/>
      <c r="C93" s="2" t="s">
        <v>70</v>
      </c>
      <c r="D93" s="130">
        <v>40.6</v>
      </c>
      <c r="E93" s="974"/>
      <c r="F93" s="974"/>
      <c r="G93" s="974"/>
      <c r="H93" s="32"/>
      <c r="I93" s="32"/>
      <c r="J93" s="32"/>
      <c r="K93" s="32"/>
      <c r="L93" s="32"/>
      <c r="M93" s="32"/>
      <c r="N93" s="32"/>
    </row>
    <row r="94" spans="1:14" ht="15.75" customHeight="1">
      <c r="A94" s="5"/>
      <c r="B94" s="1028" t="s">
        <v>751</v>
      </c>
      <c r="C94" s="1028"/>
      <c r="D94" s="1028"/>
      <c r="E94" s="1028"/>
      <c r="F94" s="1028"/>
      <c r="G94" s="1028"/>
      <c r="H94" s="32"/>
      <c r="I94" s="32"/>
      <c r="J94" s="5"/>
      <c r="K94" s="5"/>
      <c r="L94" s="5"/>
      <c r="M94" s="5"/>
      <c r="N94" s="5"/>
    </row>
    <row r="95" spans="1:14" ht="26.25" customHeight="1">
      <c r="A95" s="519">
        <v>14</v>
      </c>
      <c r="B95" s="1029" t="s">
        <v>752</v>
      </c>
      <c r="C95" s="1029"/>
      <c r="D95" s="1029"/>
      <c r="E95" s="1029"/>
      <c r="F95" s="1029"/>
      <c r="G95" s="1029"/>
      <c r="H95" s="5"/>
      <c r="I95" s="5"/>
      <c r="J95" s="5"/>
      <c r="K95" s="5"/>
      <c r="L95" s="5"/>
      <c r="M95" s="5"/>
      <c r="N95" s="5"/>
    </row>
    <row r="96" spans="1:14">
      <c r="A96" s="515"/>
      <c r="B96" s="36" t="s">
        <v>74</v>
      </c>
      <c r="C96" s="807" t="s">
        <v>40</v>
      </c>
      <c r="D96" s="807"/>
      <c r="E96" s="807"/>
      <c r="F96" s="807"/>
      <c r="G96" s="807"/>
      <c r="H96" s="5"/>
      <c r="I96" s="5"/>
      <c r="J96" s="5"/>
      <c r="K96" s="5"/>
      <c r="L96" s="5"/>
      <c r="M96" s="5"/>
      <c r="N96" s="5"/>
    </row>
    <row r="97" spans="1:14">
      <c r="A97" s="5"/>
      <c r="B97" s="5"/>
      <c r="C97" s="526"/>
      <c r="D97" s="92"/>
      <c r="E97" s="514"/>
      <c r="F97" s="514"/>
      <c r="G97" s="514"/>
      <c r="H97" s="5"/>
      <c r="I97" s="5"/>
      <c r="J97" s="5"/>
      <c r="K97" s="5"/>
      <c r="L97" s="5"/>
      <c r="M97" s="5"/>
      <c r="N97" s="5"/>
    </row>
    <row r="98" spans="1:14">
      <c r="A98" s="5"/>
      <c r="B98" s="5"/>
      <c r="C98" s="5"/>
      <c r="D98" s="92"/>
      <c r="H98" s="5"/>
      <c r="I98" s="5"/>
      <c r="J98" s="5"/>
      <c r="K98" s="5"/>
      <c r="L98" s="5"/>
      <c r="M98" s="5"/>
      <c r="N98" s="5"/>
    </row>
    <row r="99" spans="1:14" ht="15" customHeight="1">
      <c r="A99" s="5"/>
      <c r="B99" s="5"/>
      <c r="C99" s="5"/>
      <c r="D99" s="69"/>
      <c r="H99" s="514"/>
      <c r="I99" s="5"/>
      <c r="J99" s="5"/>
      <c r="K99" s="5"/>
      <c r="L99" s="5"/>
      <c r="M99" s="5"/>
      <c r="N99" s="5"/>
    </row>
    <row r="100" spans="1:14" ht="15" customHeight="1">
      <c r="B100" s="843" t="s">
        <v>753</v>
      </c>
      <c r="C100" s="843"/>
      <c r="D100" s="843"/>
      <c r="E100" s="843"/>
      <c r="F100" s="843"/>
      <c r="G100" s="843"/>
    </row>
    <row r="101" spans="1:14" ht="15" customHeight="1">
      <c r="B101" s="933" t="s">
        <v>1056</v>
      </c>
      <c r="C101" s="933"/>
      <c r="D101" s="933"/>
      <c r="E101" s="933"/>
      <c r="F101" s="933"/>
      <c r="G101" s="933"/>
    </row>
    <row r="102" spans="1:14">
      <c r="C102" s="109"/>
      <c r="D102" s="109"/>
    </row>
    <row r="103" spans="1:14">
      <c r="C103" s="117"/>
    </row>
    <row r="104" spans="1:14">
      <c r="C104" s="109"/>
      <c r="D104" s="109"/>
    </row>
    <row r="105" spans="1:14">
      <c r="C105" s="109"/>
    </row>
  </sheetData>
  <mergeCells count="69">
    <mergeCell ref="B9:E9"/>
    <mergeCell ref="A1:B1"/>
    <mergeCell ref="C3:E3"/>
    <mergeCell ref="C5:E5"/>
    <mergeCell ref="B6:E6"/>
    <mergeCell ref="C8:E8"/>
    <mergeCell ref="B25:E25"/>
    <mergeCell ref="C11:E11"/>
    <mergeCell ref="B12:E12"/>
    <mergeCell ref="C14:E14"/>
    <mergeCell ref="B15:E15"/>
    <mergeCell ref="B17:E17"/>
    <mergeCell ref="C18:E18"/>
    <mergeCell ref="C19:E19"/>
    <mergeCell ref="C20:E20"/>
    <mergeCell ref="C21:E21"/>
    <mergeCell ref="C22:E22"/>
    <mergeCell ref="B24:E24"/>
    <mergeCell ref="C41:E41"/>
    <mergeCell ref="C27:C30"/>
    <mergeCell ref="D27:D30"/>
    <mergeCell ref="E27:E30"/>
    <mergeCell ref="B31:E31"/>
    <mergeCell ref="B33:E33"/>
    <mergeCell ref="C34:E34"/>
    <mergeCell ref="C35:E35"/>
    <mergeCell ref="C36:E36"/>
    <mergeCell ref="B38:E38"/>
    <mergeCell ref="C39:E39"/>
    <mergeCell ref="C40:E40"/>
    <mergeCell ref="C61:E61"/>
    <mergeCell ref="B42:E42"/>
    <mergeCell ref="B44:E44"/>
    <mergeCell ref="B47:E47"/>
    <mergeCell ref="B49:E49"/>
    <mergeCell ref="B50:B51"/>
    <mergeCell ref="C50:E51"/>
    <mergeCell ref="C52:E52"/>
    <mergeCell ref="C53:E53"/>
    <mergeCell ref="B54:E54"/>
    <mergeCell ref="B55:E55"/>
    <mergeCell ref="C57:E57"/>
    <mergeCell ref="B71:N71"/>
    <mergeCell ref="B63:B64"/>
    <mergeCell ref="C63:C64"/>
    <mergeCell ref="D63:D64"/>
    <mergeCell ref="E63:E64"/>
    <mergeCell ref="F63:H63"/>
    <mergeCell ref="I63:K63"/>
    <mergeCell ref="L63:N63"/>
    <mergeCell ref="C67:N67"/>
    <mergeCell ref="B68:N68"/>
    <mergeCell ref="B69:N69"/>
    <mergeCell ref="B70:N70"/>
    <mergeCell ref="B72:N72"/>
    <mergeCell ref="B73:N73"/>
    <mergeCell ref="B75:G75"/>
    <mergeCell ref="B78:B81"/>
    <mergeCell ref="E78:E93"/>
    <mergeCell ref="F78:F93"/>
    <mergeCell ref="G78:G93"/>
    <mergeCell ref="B82:B85"/>
    <mergeCell ref="B86:B89"/>
    <mergeCell ref="B90:B93"/>
    <mergeCell ref="B94:G94"/>
    <mergeCell ref="B95:G95"/>
    <mergeCell ref="C96:G96"/>
    <mergeCell ref="B100:G100"/>
    <mergeCell ref="B101:G101"/>
  </mergeCell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topLeftCell="A53" workbookViewId="0">
      <selection activeCell="C20" sqref="C20:E20"/>
    </sheetView>
  </sheetViews>
  <sheetFormatPr defaultRowHeight="13.8"/>
  <cols>
    <col min="1" max="1" width="6.44140625" style="613" bestFit="1" customWidth="1"/>
    <col min="2" max="2" width="46" style="613" bestFit="1" customWidth="1"/>
    <col min="3" max="3" width="22.6640625" style="613" customWidth="1"/>
    <col min="4" max="4" width="18.109375" style="613" customWidth="1"/>
    <col min="5" max="5" width="18.6640625" style="613" customWidth="1"/>
    <col min="6" max="6" width="9.33203125" style="613" bestFit="1" customWidth="1"/>
    <col min="7" max="7" width="8.88671875" style="613"/>
    <col min="8" max="8" width="10" style="613" bestFit="1" customWidth="1"/>
    <col min="9" max="9" width="10.44140625" style="613" bestFit="1" customWidth="1"/>
    <col min="10" max="10" width="9.109375" style="613" bestFit="1" customWidth="1"/>
    <col min="11" max="11" width="8.33203125" style="613" bestFit="1" customWidth="1"/>
    <col min="12" max="12" width="7.109375" style="613" bestFit="1" customWidth="1"/>
    <col min="13" max="14" width="6.88671875" style="613" bestFit="1" customWidth="1"/>
    <col min="15" max="16384" width="8.88671875" style="613"/>
  </cols>
  <sheetData>
    <row r="1" spans="1:14">
      <c r="A1" s="804" t="s">
        <v>0</v>
      </c>
      <c r="B1" s="804"/>
      <c r="C1" s="5"/>
      <c r="D1" s="360"/>
      <c r="E1" s="5"/>
      <c r="F1" s="5"/>
      <c r="G1" s="5"/>
      <c r="H1" s="5"/>
      <c r="I1" s="5"/>
      <c r="J1" s="5"/>
      <c r="K1" s="5"/>
      <c r="L1" s="5"/>
      <c r="M1" s="5"/>
      <c r="N1" s="5"/>
    </row>
    <row r="2" spans="1:14">
      <c r="A2" s="5"/>
      <c r="B2" s="5"/>
      <c r="C2" s="5"/>
      <c r="D2" s="361"/>
      <c r="E2" s="5"/>
      <c r="F2" s="5"/>
      <c r="G2" s="5"/>
      <c r="H2" s="5"/>
      <c r="I2" s="5"/>
      <c r="J2" s="5"/>
      <c r="K2" s="5"/>
      <c r="L2" s="5"/>
      <c r="M2" s="5"/>
      <c r="N2" s="5"/>
    </row>
    <row r="3" spans="1:14" ht="16.5" customHeight="1">
      <c r="A3" s="604" t="s">
        <v>1</v>
      </c>
      <c r="B3" s="2" t="s">
        <v>2</v>
      </c>
      <c r="C3" s="807" t="s">
        <v>766</v>
      </c>
      <c r="D3" s="807"/>
      <c r="E3" s="807"/>
      <c r="F3" s="5"/>
      <c r="H3" s="5"/>
      <c r="I3" s="5"/>
      <c r="J3" s="5"/>
      <c r="K3" s="5"/>
      <c r="L3" s="5"/>
      <c r="M3" s="5"/>
      <c r="N3" s="5"/>
    </row>
    <row r="4" spans="1:14">
      <c r="A4" s="5"/>
      <c r="B4" s="5"/>
      <c r="C4" s="5"/>
      <c r="D4" s="362"/>
      <c r="E4" s="5"/>
      <c r="F4" s="5"/>
      <c r="G4" s="5"/>
      <c r="H4" s="5"/>
      <c r="I4" s="5"/>
      <c r="J4" s="5"/>
      <c r="K4" s="5"/>
      <c r="L4" s="5"/>
      <c r="M4" s="5"/>
      <c r="N4" s="5"/>
    </row>
    <row r="5" spans="1:14">
      <c r="A5" s="19">
        <v>1</v>
      </c>
      <c r="B5" s="2" t="s">
        <v>3</v>
      </c>
      <c r="C5" s="805" t="s">
        <v>690</v>
      </c>
      <c r="D5" s="805"/>
      <c r="E5" s="805"/>
      <c r="F5" s="5"/>
      <c r="G5" s="5"/>
      <c r="H5" s="5"/>
      <c r="I5" s="5"/>
      <c r="J5" s="5"/>
      <c r="K5" s="5"/>
      <c r="L5" s="5"/>
      <c r="M5" s="5"/>
      <c r="N5" s="5"/>
    </row>
    <row r="6" spans="1:14">
      <c r="A6" s="596"/>
      <c r="B6" s="810" t="s">
        <v>5</v>
      </c>
      <c r="C6" s="810"/>
      <c r="D6" s="810"/>
      <c r="E6" s="810"/>
      <c r="F6" s="5"/>
      <c r="G6" s="5"/>
      <c r="H6" s="5"/>
      <c r="I6" s="5"/>
      <c r="J6" s="5"/>
      <c r="K6" s="5"/>
      <c r="L6" s="5"/>
      <c r="M6" s="5"/>
      <c r="N6" s="5"/>
    </row>
    <row r="7" spans="1:14">
      <c r="A7" s="596"/>
      <c r="B7" s="6"/>
      <c r="C7" s="5"/>
      <c r="D7" s="362"/>
      <c r="E7" s="5"/>
      <c r="F7" s="5"/>
      <c r="G7" s="5"/>
      <c r="H7" s="5"/>
      <c r="I7" s="5"/>
      <c r="J7" s="5"/>
      <c r="K7" s="5"/>
      <c r="L7" s="5"/>
      <c r="M7" s="5"/>
      <c r="N7" s="5"/>
    </row>
    <row r="8" spans="1:14">
      <c r="A8" s="596">
        <v>2</v>
      </c>
      <c r="B8" s="2" t="s">
        <v>6</v>
      </c>
      <c r="C8" s="807" t="s">
        <v>1085</v>
      </c>
      <c r="D8" s="807"/>
      <c r="E8" s="807"/>
      <c r="F8" s="5"/>
      <c r="G8" s="5"/>
      <c r="H8" s="5"/>
      <c r="I8" s="5"/>
      <c r="J8" s="5"/>
      <c r="K8" s="5"/>
      <c r="L8" s="5"/>
      <c r="M8" s="5"/>
      <c r="N8" s="5"/>
    </row>
    <row r="9" spans="1:14">
      <c r="A9" s="596"/>
      <c r="B9" s="810" t="s">
        <v>5</v>
      </c>
      <c r="C9" s="810"/>
      <c r="D9" s="810"/>
      <c r="E9" s="810"/>
      <c r="F9" s="5"/>
      <c r="G9" s="5"/>
      <c r="H9" s="5"/>
      <c r="I9" s="5"/>
      <c r="J9" s="5"/>
      <c r="K9" s="5"/>
      <c r="L9" s="5"/>
      <c r="M9" s="5"/>
      <c r="N9" s="5"/>
    </row>
    <row r="10" spans="1:14">
      <c r="A10" s="596"/>
      <c r="B10" s="6"/>
      <c r="C10" s="5"/>
      <c r="D10" s="362"/>
      <c r="E10" s="5"/>
      <c r="F10" s="5"/>
      <c r="G10" s="5"/>
      <c r="H10" s="5"/>
      <c r="I10" s="5"/>
      <c r="J10" s="5"/>
      <c r="K10" s="5"/>
      <c r="L10" s="5"/>
      <c r="M10" s="5"/>
      <c r="N10" s="5"/>
    </row>
    <row r="11" spans="1:14" ht="27" customHeight="1">
      <c r="A11" s="596">
        <v>3</v>
      </c>
      <c r="B11" s="2" t="s">
        <v>7</v>
      </c>
      <c r="C11" s="805" t="s">
        <v>332</v>
      </c>
      <c r="D11" s="805"/>
      <c r="E11" s="805"/>
      <c r="F11" s="5"/>
      <c r="G11" s="5"/>
      <c r="H11" s="5"/>
      <c r="I11" s="5"/>
      <c r="J11" s="5"/>
      <c r="K11" s="5"/>
      <c r="L11" s="5"/>
      <c r="M11" s="5"/>
      <c r="N11" s="5"/>
    </row>
    <row r="12" spans="1:14">
      <c r="A12" s="596"/>
      <c r="B12" s="810" t="s">
        <v>5</v>
      </c>
      <c r="C12" s="810"/>
      <c r="D12" s="810"/>
      <c r="E12" s="810"/>
      <c r="F12" s="5"/>
      <c r="G12" s="5"/>
      <c r="H12" s="5"/>
      <c r="I12" s="5"/>
      <c r="J12" s="5"/>
      <c r="K12" s="5"/>
      <c r="L12" s="5"/>
      <c r="M12" s="5"/>
      <c r="N12" s="5"/>
    </row>
    <row r="13" spans="1:14">
      <c r="A13" s="596"/>
      <c r="B13" s="6"/>
      <c r="C13" s="5"/>
      <c r="D13" s="362"/>
      <c r="E13" s="5"/>
      <c r="F13" s="5"/>
      <c r="G13" s="5"/>
      <c r="H13" s="5"/>
      <c r="I13" s="5"/>
      <c r="J13" s="5"/>
      <c r="K13" s="5"/>
      <c r="L13" s="5"/>
      <c r="M13" s="5"/>
      <c r="N13" s="5"/>
    </row>
    <row r="14" spans="1:14">
      <c r="A14" s="596">
        <v>4</v>
      </c>
      <c r="B14" s="2" t="s">
        <v>9</v>
      </c>
      <c r="C14" s="807" t="s">
        <v>767</v>
      </c>
      <c r="D14" s="807"/>
      <c r="E14" s="807"/>
      <c r="F14" s="175"/>
      <c r="G14" s="5"/>
      <c r="H14" s="5"/>
      <c r="I14" s="5"/>
      <c r="J14" s="5"/>
      <c r="K14" s="5"/>
      <c r="L14" s="5"/>
      <c r="M14" s="5"/>
      <c r="N14" s="5"/>
    </row>
    <row r="15" spans="1:14">
      <c r="A15" s="596"/>
      <c r="B15" s="810" t="s">
        <v>10</v>
      </c>
      <c r="C15" s="810"/>
      <c r="D15" s="810"/>
      <c r="E15" s="810"/>
      <c r="F15" s="175"/>
      <c r="G15" s="5"/>
      <c r="H15" s="5"/>
      <c r="I15" s="5"/>
      <c r="J15" s="5"/>
      <c r="K15" s="5"/>
      <c r="L15" s="5"/>
      <c r="M15" s="5"/>
      <c r="N15" s="5"/>
    </row>
    <row r="16" spans="1:14">
      <c r="A16" s="596"/>
      <c r="B16" s="5"/>
      <c r="C16" s="5"/>
      <c r="D16" s="362"/>
      <c r="E16" s="5"/>
      <c r="F16" s="5"/>
      <c r="G16" s="5"/>
      <c r="H16" s="5"/>
      <c r="I16" s="5"/>
      <c r="J16" s="5"/>
      <c r="K16" s="5"/>
      <c r="L16" s="5"/>
      <c r="M16" s="5"/>
      <c r="N16" s="5"/>
    </row>
    <row r="17" spans="1:14" ht="30.75" customHeight="1">
      <c r="A17" s="596">
        <v>5</v>
      </c>
      <c r="B17" s="767" t="s">
        <v>308</v>
      </c>
      <c r="C17" s="800"/>
      <c r="D17" s="800"/>
      <c r="E17" s="800"/>
      <c r="F17" s="6"/>
      <c r="G17" s="6"/>
      <c r="H17" s="6"/>
      <c r="I17" s="6"/>
      <c r="J17" s="8"/>
      <c r="K17" s="8"/>
      <c r="L17" s="8"/>
      <c r="M17" s="8"/>
      <c r="N17" s="8"/>
    </row>
    <row r="18" spans="1:14">
      <c r="A18" s="596"/>
      <c r="B18" s="2" t="s">
        <v>12</v>
      </c>
      <c r="C18" s="1137">
        <v>0.1249</v>
      </c>
      <c r="D18" s="1138"/>
      <c r="E18" s="1138"/>
      <c r="F18" s="175"/>
      <c r="G18" s="8"/>
      <c r="H18" s="8"/>
      <c r="I18" s="8"/>
      <c r="J18" s="8"/>
      <c r="K18" s="8"/>
      <c r="L18" s="8"/>
      <c r="M18" s="8"/>
      <c r="N18" s="8"/>
    </row>
    <row r="19" spans="1:14" ht="26.4">
      <c r="A19" s="596"/>
      <c r="B19" s="591" t="s">
        <v>809</v>
      </c>
      <c r="C19" s="833">
        <v>2.92E-2</v>
      </c>
      <c r="D19" s="834"/>
      <c r="E19" s="834"/>
      <c r="F19" s="603"/>
      <c r="G19" s="8" t="s">
        <v>119</v>
      </c>
      <c r="H19" s="5"/>
      <c r="I19" s="8"/>
      <c r="J19" s="8"/>
      <c r="K19" s="8"/>
      <c r="L19" s="8"/>
      <c r="M19" s="8"/>
      <c r="N19" s="8"/>
    </row>
    <row r="20" spans="1:14" ht="14.4" customHeight="1">
      <c r="A20" s="596"/>
      <c r="B20" s="591" t="s">
        <v>116</v>
      </c>
      <c r="C20" s="762" t="s">
        <v>106</v>
      </c>
      <c r="D20" s="762"/>
      <c r="E20" s="762"/>
      <c r="F20" s="603"/>
      <c r="G20" s="8"/>
      <c r="H20" s="8"/>
      <c r="I20" s="8"/>
      <c r="J20" s="8"/>
      <c r="K20" s="8"/>
      <c r="L20" s="8"/>
      <c r="M20" s="8"/>
      <c r="N20" s="8"/>
    </row>
    <row r="21" spans="1:14">
      <c r="A21" s="596"/>
      <c r="B21" s="602" t="s">
        <v>15</v>
      </c>
      <c r="C21" s="834" t="s">
        <v>107</v>
      </c>
      <c r="D21" s="834"/>
      <c r="E21" s="834"/>
      <c r="F21" s="603"/>
      <c r="G21" s="8"/>
      <c r="H21" s="8"/>
      <c r="I21" s="8"/>
      <c r="J21" s="8"/>
      <c r="K21" s="8"/>
      <c r="L21" s="8"/>
      <c r="M21" s="8"/>
      <c r="N21" s="8"/>
    </row>
    <row r="22" spans="1:14">
      <c r="A22" s="596"/>
      <c r="B22" s="590" t="s">
        <v>16</v>
      </c>
      <c r="C22" s="762" t="s">
        <v>89</v>
      </c>
      <c r="D22" s="762"/>
      <c r="E22" s="762"/>
      <c r="F22" s="603"/>
      <c r="G22" s="8"/>
      <c r="H22" s="8"/>
      <c r="I22" s="8"/>
      <c r="J22" s="8"/>
      <c r="K22" s="8"/>
      <c r="L22" s="8"/>
      <c r="M22" s="8"/>
      <c r="N22" s="8"/>
    </row>
    <row r="23" spans="1:14">
      <c r="A23" s="596"/>
      <c r="B23" s="603"/>
      <c r="C23" s="603"/>
      <c r="D23" s="366"/>
      <c r="E23" s="603"/>
      <c r="F23" s="603"/>
      <c r="G23" s="8"/>
      <c r="H23" s="8"/>
      <c r="I23" s="8"/>
      <c r="J23" s="8"/>
      <c r="K23" s="8"/>
      <c r="L23" s="8"/>
      <c r="M23" s="8"/>
      <c r="N23" s="8"/>
    </row>
    <row r="24" spans="1:14">
      <c r="A24" s="596">
        <v>6</v>
      </c>
      <c r="B24" s="767" t="s">
        <v>312</v>
      </c>
      <c r="C24" s="767"/>
      <c r="D24" s="767"/>
      <c r="E24" s="767"/>
      <c r="F24" s="6"/>
      <c r="G24" s="6"/>
      <c r="H24" s="8"/>
      <c r="I24" s="6"/>
      <c r="J24" s="6"/>
      <c r="K24" s="5"/>
      <c r="L24" s="5"/>
      <c r="M24" s="5"/>
      <c r="N24" s="5"/>
    </row>
    <row r="25" spans="1:14">
      <c r="A25" s="596"/>
      <c r="B25" s="812" t="s">
        <v>19</v>
      </c>
      <c r="C25" s="813"/>
      <c r="D25" s="813"/>
      <c r="E25" s="842"/>
      <c r="F25" s="603"/>
      <c r="G25" s="5"/>
      <c r="H25" s="5"/>
      <c r="I25" s="5"/>
      <c r="J25" s="5"/>
      <c r="K25" s="5"/>
      <c r="L25" s="5"/>
      <c r="M25" s="5"/>
      <c r="N25" s="5"/>
    </row>
    <row r="26" spans="1:14">
      <c r="A26" s="596"/>
      <c r="B26" s="590" t="s">
        <v>20</v>
      </c>
      <c r="C26" s="589" t="s">
        <v>97</v>
      </c>
      <c r="D26" s="364" t="s">
        <v>98</v>
      </c>
      <c r="E26" s="589" t="s">
        <v>103</v>
      </c>
      <c r="F26" s="603"/>
      <c r="G26" s="5"/>
      <c r="H26" s="5"/>
      <c r="I26" s="5"/>
      <c r="J26" s="5"/>
      <c r="K26" s="5"/>
      <c r="L26" s="5"/>
      <c r="M26" s="5"/>
      <c r="N26" s="5"/>
    </row>
    <row r="27" spans="1:14" ht="15" customHeight="1">
      <c r="A27" s="596"/>
      <c r="B27" s="592" t="s">
        <v>441</v>
      </c>
      <c r="C27" s="1084" t="s">
        <v>600</v>
      </c>
      <c r="D27" s="1084" t="s">
        <v>99</v>
      </c>
      <c r="E27" s="967" t="s">
        <v>91</v>
      </c>
      <c r="F27" s="603"/>
      <c r="G27" s="5"/>
      <c r="H27" s="5"/>
      <c r="I27" s="5"/>
      <c r="J27" s="5"/>
      <c r="K27" s="5"/>
      <c r="L27" s="5"/>
      <c r="M27" s="5"/>
      <c r="N27" s="5"/>
    </row>
    <row r="28" spans="1:14">
      <c r="A28" s="596"/>
      <c r="B28" s="592" t="s">
        <v>24</v>
      </c>
      <c r="C28" s="1085"/>
      <c r="D28" s="1085"/>
      <c r="E28" s="968"/>
      <c r="F28" s="603"/>
      <c r="G28" s="5"/>
      <c r="H28" s="5"/>
      <c r="I28" s="5"/>
      <c r="J28" s="5"/>
      <c r="K28" s="5"/>
      <c r="L28" s="5"/>
      <c r="M28" s="5"/>
      <c r="N28" s="5"/>
    </row>
    <row r="29" spans="1:14">
      <c r="A29" s="596"/>
      <c r="B29" s="592" t="s">
        <v>25</v>
      </c>
      <c r="C29" s="1085"/>
      <c r="D29" s="1085"/>
      <c r="E29" s="968"/>
      <c r="F29" s="603"/>
      <c r="G29" s="5"/>
      <c r="H29" s="5"/>
      <c r="I29" s="5"/>
      <c r="J29" s="5"/>
      <c r="K29" s="5"/>
      <c r="L29" s="5"/>
      <c r="M29" s="5"/>
      <c r="N29" s="5"/>
    </row>
    <row r="30" spans="1:14">
      <c r="A30" s="596"/>
      <c r="B30" s="592" t="s">
        <v>26</v>
      </c>
      <c r="C30" s="1086"/>
      <c r="D30" s="1086"/>
      <c r="E30" s="969"/>
      <c r="F30" s="603"/>
      <c r="G30" s="5"/>
      <c r="H30" s="5"/>
      <c r="I30" s="5"/>
      <c r="J30" s="5"/>
      <c r="K30" s="5"/>
      <c r="L30" s="5"/>
      <c r="M30" s="5"/>
      <c r="N30" s="5"/>
    </row>
    <row r="31" spans="1:14">
      <c r="A31" s="596"/>
      <c r="B31" s="768" t="s">
        <v>693</v>
      </c>
      <c r="C31" s="769"/>
      <c r="D31" s="769"/>
      <c r="E31" s="770"/>
      <c r="F31" s="603"/>
      <c r="G31" s="5"/>
      <c r="H31" s="5"/>
      <c r="I31" s="5"/>
      <c r="J31" s="5"/>
      <c r="K31" s="5"/>
      <c r="L31" s="5"/>
      <c r="M31" s="5"/>
      <c r="N31" s="5"/>
    </row>
    <row r="32" spans="1:14">
      <c r="A32" s="596"/>
      <c r="B32" s="8"/>
      <c r="C32" s="603"/>
      <c r="D32" s="366"/>
      <c r="E32" s="603"/>
      <c r="F32" s="603"/>
      <c r="G32" s="5"/>
      <c r="H32" s="5"/>
      <c r="I32" s="5"/>
      <c r="J32" s="5"/>
      <c r="K32" s="5"/>
      <c r="L32" s="5"/>
      <c r="M32" s="5"/>
      <c r="N32" s="5"/>
    </row>
    <row r="33" spans="1:14">
      <c r="A33" s="596">
        <v>7</v>
      </c>
      <c r="B33" s="767" t="s">
        <v>27</v>
      </c>
      <c r="C33" s="767"/>
      <c r="D33" s="767"/>
      <c r="E33" s="767"/>
      <c r="F33" s="6"/>
      <c r="G33" s="6"/>
      <c r="H33" s="6"/>
      <c r="I33" s="6"/>
      <c r="J33" s="6"/>
      <c r="K33" s="5"/>
      <c r="L33" s="5"/>
      <c r="M33" s="5"/>
      <c r="N33" s="5"/>
    </row>
    <row r="34" spans="1:14">
      <c r="A34" s="596"/>
      <c r="B34" s="590" t="s">
        <v>28</v>
      </c>
      <c r="C34" s="762" t="s">
        <v>106</v>
      </c>
      <c r="D34" s="762"/>
      <c r="E34" s="762"/>
      <c r="F34" s="8"/>
      <c r="G34" s="5"/>
      <c r="H34" s="5"/>
      <c r="I34" s="5"/>
      <c r="J34" s="5"/>
      <c r="K34" s="5"/>
      <c r="L34" s="5"/>
      <c r="M34" s="5"/>
      <c r="N34" s="5"/>
    </row>
    <row r="35" spans="1:14">
      <c r="A35" s="596"/>
      <c r="B35" s="590" t="s">
        <v>30</v>
      </c>
      <c r="C35" s="762" t="s">
        <v>107</v>
      </c>
      <c r="D35" s="762"/>
      <c r="E35" s="762"/>
      <c r="F35" s="8"/>
      <c r="G35" s="5"/>
      <c r="H35" s="5"/>
      <c r="I35" s="5"/>
      <c r="J35" s="5"/>
      <c r="K35" s="5"/>
      <c r="L35" s="5"/>
      <c r="M35" s="5"/>
      <c r="N35" s="5"/>
    </row>
    <row r="36" spans="1:14">
      <c r="A36" s="596"/>
      <c r="B36" s="590" t="s">
        <v>31</v>
      </c>
      <c r="C36" s="762" t="s">
        <v>89</v>
      </c>
      <c r="D36" s="762"/>
      <c r="E36" s="762"/>
      <c r="F36" s="8"/>
      <c r="G36" s="5"/>
      <c r="H36" s="5"/>
      <c r="I36" s="5"/>
      <c r="J36" s="5"/>
      <c r="K36" s="5"/>
      <c r="L36" s="5"/>
      <c r="M36" s="5"/>
      <c r="N36" s="5"/>
    </row>
    <row r="37" spans="1:14">
      <c r="A37" s="596"/>
      <c r="B37" s="5"/>
      <c r="C37" s="8"/>
      <c r="D37" s="363"/>
      <c r="E37" s="8"/>
      <c r="F37" s="8"/>
      <c r="G37" s="5"/>
      <c r="H37" s="5"/>
      <c r="I37" s="5"/>
      <c r="J37" s="5"/>
      <c r="K37" s="5"/>
      <c r="L37" s="5"/>
      <c r="M37" s="5"/>
      <c r="N37" s="5"/>
    </row>
    <row r="38" spans="1:14">
      <c r="A38" s="596">
        <v>8</v>
      </c>
      <c r="B38" s="767" t="s">
        <v>310</v>
      </c>
      <c r="C38" s="767"/>
      <c r="D38" s="767"/>
      <c r="E38" s="767"/>
      <c r="F38" s="6"/>
      <c r="G38" s="6"/>
      <c r="H38" s="6"/>
      <c r="I38" s="6"/>
      <c r="J38" s="6"/>
      <c r="K38" s="5"/>
      <c r="L38" s="5"/>
      <c r="M38" s="5"/>
      <c r="N38" s="5"/>
    </row>
    <row r="39" spans="1:14" ht="15" customHeight="1">
      <c r="A39" s="596"/>
      <c r="B39" s="590" t="s">
        <v>33</v>
      </c>
      <c r="C39" s="762" t="s">
        <v>106</v>
      </c>
      <c r="D39" s="762"/>
      <c r="E39" s="762"/>
      <c r="F39" s="8"/>
      <c r="G39" s="5"/>
      <c r="H39" s="5"/>
      <c r="I39" s="5"/>
      <c r="J39" s="5"/>
      <c r="K39" s="5"/>
      <c r="L39" s="5"/>
      <c r="M39" s="5"/>
      <c r="N39" s="5"/>
    </row>
    <row r="40" spans="1:14" ht="14.4" customHeight="1">
      <c r="A40" s="596"/>
      <c r="B40" s="590" t="s">
        <v>30</v>
      </c>
      <c r="C40" s="762" t="s">
        <v>107</v>
      </c>
      <c r="D40" s="762"/>
      <c r="E40" s="762"/>
      <c r="F40" s="8"/>
      <c r="G40" s="5"/>
      <c r="H40" s="5"/>
      <c r="I40" s="5"/>
      <c r="J40" s="5"/>
      <c r="K40" s="5"/>
      <c r="L40" s="5"/>
      <c r="M40" s="5"/>
      <c r="N40" s="5"/>
    </row>
    <row r="41" spans="1:14" ht="14.4" customHeight="1">
      <c r="A41" s="596"/>
      <c r="B41" s="590" t="s">
        <v>31</v>
      </c>
      <c r="C41" s="762" t="s">
        <v>89</v>
      </c>
      <c r="D41" s="762"/>
      <c r="E41" s="762"/>
      <c r="F41" s="8"/>
      <c r="G41" s="5"/>
      <c r="H41" s="5"/>
      <c r="I41" s="5"/>
      <c r="J41" s="5"/>
      <c r="K41" s="5"/>
      <c r="L41" s="5"/>
      <c r="M41" s="5"/>
      <c r="N41" s="5"/>
    </row>
    <row r="42" spans="1:14">
      <c r="A42" s="596"/>
      <c r="B42" s="768" t="s">
        <v>131</v>
      </c>
      <c r="C42" s="769"/>
      <c r="D42" s="769"/>
      <c r="E42" s="770"/>
      <c r="F42" s="8"/>
      <c r="G42" s="5"/>
      <c r="H42" s="5"/>
      <c r="I42" s="5"/>
      <c r="J42" s="5"/>
      <c r="K42" s="5"/>
      <c r="L42" s="5"/>
      <c r="M42" s="5"/>
      <c r="N42" s="5"/>
    </row>
    <row r="43" spans="1:14">
      <c r="A43" s="604"/>
      <c r="B43" s="5"/>
      <c r="C43" s="5"/>
      <c r="D43" s="367"/>
      <c r="E43" s="8"/>
      <c r="F43" s="5"/>
      <c r="G43" s="5"/>
      <c r="H43" s="5"/>
      <c r="I43" s="5"/>
      <c r="J43" s="5"/>
      <c r="K43" s="5"/>
      <c r="L43" s="5"/>
      <c r="M43" s="5"/>
      <c r="N43" s="5"/>
    </row>
    <row r="44" spans="1:14">
      <c r="A44" s="11">
        <v>9</v>
      </c>
      <c r="B44" s="766" t="s">
        <v>311</v>
      </c>
      <c r="C44" s="767"/>
      <c r="D44" s="767"/>
      <c r="E44" s="767"/>
      <c r="F44" s="12"/>
      <c r="G44" s="6"/>
      <c r="H44" s="6"/>
      <c r="I44" s="6"/>
      <c r="J44" s="5"/>
      <c r="K44" s="5"/>
      <c r="L44" s="5"/>
      <c r="M44" s="5"/>
      <c r="N44" s="5"/>
    </row>
    <row r="45" spans="1:14" ht="52.8">
      <c r="A45" s="11"/>
      <c r="B45" s="588" t="s">
        <v>36</v>
      </c>
      <c r="C45" s="600" t="s">
        <v>37</v>
      </c>
      <c r="D45" s="368" t="s">
        <v>38</v>
      </c>
      <c r="E45" s="600" t="s">
        <v>92</v>
      </c>
      <c r="F45" s="5"/>
      <c r="G45" s="5"/>
      <c r="H45" s="5"/>
      <c r="I45" s="5"/>
      <c r="J45" s="5"/>
      <c r="K45" s="5"/>
      <c r="L45" s="5"/>
      <c r="M45" s="5"/>
      <c r="N45" s="5"/>
    </row>
    <row r="46" spans="1:14" ht="331.2">
      <c r="A46" s="13"/>
      <c r="B46" s="485" t="s">
        <v>768</v>
      </c>
      <c r="C46" s="485" t="s">
        <v>1086</v>
      </c>
      <c r="D46" s="485" t="s">
        <v>1087</v>
      </c>
      <c r="E46" s="601" t="s">
        <v>88</v>
      </c>
      <c r="F46" s="5"/>
      <c r="G46" s="5"/>
      <c r="H46" s="5"/>
      <c r="I46" s="5"/>
      <c r="J46" s="5"/>
      <c r="K46" s="5"/>
      <c r="L46" s="5"/>
      <c r="M46" s="5"/>
      <c r="N46" s="5"/>
    </row>
    <row r="47" spans="1:14" ht="14.4" customHeight="1">
      <c r="A47" s="14"/>
      <c r="B47" s="768" t="s">
        <v>104</v>
      </c>
      <c r="C47" s="769"/>
      <c r="D47" s="769"/>
      <c r="E47" s="770"/>
      <c r="F47" s="603"/>
      <c r="G47" s="603"/>
      <c r="H47" s="603"/>
      <c r="I47" s="5"/>
      <c r="J47" s="5"/>
      <c r="K47" s="5"/>
      <c r="L47" s="5"/>
      <c r="M47" s="5"/>
      <c r="N47" s="5"/>
    </row>
    <row r="48" spans="1:14">
      <c r="A48" s="15"/>
      <c r="B48" s="37"/>
      <c r="C48" s="586"/>
      <c r="D48" s="367"/>
      <c r="E48" s="586"/>
      <c r="F48" s="603"/>
      <c r="G48" s="603"/>
      <c r="H48" s="603"/>
      <c r="I48" s="603"/>
      <c r="J48" s="5"/>
      <c r="K48" s="5"/>
      <c r="L48" s="5"/>
      <c r="M48" s="5"/>
      <c r="N48" s="5"/>
    </row>
    <row r="49" spans="1:14">
      <c r="A49" s="11">
        <v>10</v>
      </c>
      <c r="B49" s="766" t="s">
        <v>311</v>
      </c>
      <c r="C49" s="767"/>
      <c r="D49" s="767"/>
      <c r="E49" s="767"/>
      <c r="F49" s="603"/>
      <c r="G49" s="603"/>
      <c r="H49" s="603"/>
      <c r="I49" s="5"/>
      <c r="J49" s="5"/>
      <c r="K49" s="5"/>
      <c r="L49" s="5"/>
      <c r="M49" s="5"/>
      <c r="N49" s="5"/>
    </row>
    <row r="50" spans="1:14" ht="21.75" customHeight="1">
      <c r="A50" s="13"/>
      <c r="B50" s="867" t="s">
        <v>41</v>
      </c>
      <c r="C50" s="1032" t="s">
        <v>1086</v>
      </c>
      <c r="D50" s="1033"/>
      <c r="E50" s="1034"/>
      <c r="F50" s="5"/>
      <c r="G50" s="5"/>
      <c r="H50" s="5"/>
      <c r="I50" s="5"/>
      <c r="J50" s="5"/>
      <c r="K50" s="1"/>
      <c r="L50" s="5"/>
      <c r="M50" s="5"/>
      <c r="N50" s="5"/>
    </row>
    <row r="51" spans="1:14" ht="98.4" customHeight="1">
      <c r="A51" s="13"/>
      <c r="B51" s="868"/>
      <c r="C51" s="1035"/>
      <c r="D51" s="1036"/>
      <c r="E51" s="1037"/>
      <c r="F51" s="5"/>
      <c r="G51" s="5"/>
      <c r="H51" s="5"/>
      <c r="I51" s="5"/>
      <c r="J51" s="5"/>
      <c r="K51" s="1"/>
      <c r="L51" s="5"/>
      <c r="M51" s="5"/>
      <c r="N51" s="5"/>
    </row>
    <row r="52" spans="1:14" ht="113.4" customHeight="1">
      <c r="A52" s="11"/>
      <c r="B52" s="16" t="s">
        <v>42</v>
      </c>
      <c r="C52" s="764" t="s">
        <v>1087</v>
      </c>
      <c r="D52" s="764"/>
      <c r="E52" s="764"/>
      <c r="F52" s="5"/>
      <c r="G52" s="5"/>
      <c r="H52" s="5"/>
      <c r="I52" s="5"/>
      <c r="J52" s="5"/>
      <c r="K52" s="5"/>
      <c r="L52" s="5"/>
      <c r="M52" s="5"/>
      <c r="N52" s="5"/>
    </row>
    <row r="53" spans="1:14">
      <c r="A53" s="13"/>
      <c r="B53" s="16" t="s">
        <v>43</v>
      </c>
      <c r="C53" s="875" t="s">
        <v>44</v>
      </c>
      <c r="D53" s="876"/>
      <c r="E53" s="877"/>
      <c r="F53" s="5"/>
      <c r="G53" s="5"/>
      <c r="H53" s="5"/>
      <c r="I53" s="5"/>
      <c r="J53" s="5"/>
      <c r="K53" s="17"/>
      <c r="L53" s="5"/>
      <c r="M53" s="5"/>
      <c r="N53" s="5"/>
    </row>
    <row r="54" spans="1:14" ht="14.4" customHeight="1">
      <c r="A54" s="13"/>
      <c r="B54" s="768" t="s">
        <v>104</v>
      </c>
      <c r="C54" s="769"/>
      <c r="D54" s="769"/>
      <c r="E54" s="770"/>
      <c r="F54" s="5"/>
      <c r="G54" s="5"/>
      <c r="H54" s="5"/>
      <c r="I54" s="5"/>
      <c r="J54" s="5"/>
      <c r="K54" s="17"/>
      <c r="L54" s="5"/>
      <c r="M54" s="5"/>
      <c r="N54" s="5"/>
    </row>
    <row r="55" spans="1:14">
      <c r="A55" s="18" t="s">
        <v>45</v>
      </c>
      <c r="B55" s="858" t="s">
        <v>46</v>
      </c>
      <c r="C55" s="858"/>
      <c r="D55" s="858"/>
      <c r="E55" s="858"/>
      <c r="F55" s="38"/>
      <c r="G55" s="38"/>
      <c r="H55" s="38"/>
      <c r="I55" s="38"/>
      <c r="J55" s="38"/>
      <c r="K55" s="38"/>
      <c r="L55" s="38"/>
      <c r="M55" s="38"/>
      <c r="N55" s="38"/>
    </row>
    <row r="56" spans="1:14">
      <c r="A56" s="23"/>
      <c r="B56" s="24"/>
      <c r="C56" s="25"/>
      <c r="D56" s="369"/>
      <c r="E56" s="25"/>
      <c r="F56" s="25"/>
      <c r="G56" s="5"/>
      <c r="H56" s="5"/>
      <c r="I56" s="5"/>
      <c r="J56" s="5"/>
      <c r="K56" s="111"/>
      <c r="L56" s="5"/>
      <c r="M56" s="5"/>
      <c r="N56" s="5"/>
    </row>
    <row r="57" spans="1:14">
      <c r="A57" s="596">
        <v>11</v>
      </c>
      <c r="B57" s="2" t="s">
        <v>47</v>
      </c>
      <c r="C57" s="953" t="s">
        <v>134</v>
      </c>
      <c r="D57" s="953"/>
      <c r="E57" s="953"/>
      <c r="F57" s="6"/>
      <c r="G57" s="6"/>
      <c r="H57" s="26"/>
      <c r="I57" s="6"/>
      <c r="J57" s="6"/>
      <c r="K57" s="111"/>
      <c r="L57" s="5"/>
      <c r="M57" s="5"/>
      <c r="N57" s="5"/>
    </row>
    <row r="58" spans="1:14">
      <c r="A58" s="596"/>
      <c r="B58" s="603"/>
      <c r="C58" s="603"/>
      <c r="D58" s="366"/>
      <c r="E58" s="603"/>
      <c r="F58" s="603"/>
      <c r="G58" s="603"/>
      <c r="H58" s="27"/>
      <c r="I58" s="27"/>
      <c r="J58" s="603"/>
      <c r="K58" s="5"/>
      <c r="L58" s="5"/>
      <c r="M58" s="5"/>
      <c r="N58" s="5"/>
    </row>
    <row r="59" spans="1:14">
      <c r="A59" s="596">
        <v>12</v>
      </c>
      <c r="B59" s="6" t="s">
        <v>48</v>
      </c>
      <c r="C59" s="6"/>
      <c r="D59" s="370"/>
      <c r="E59" s="26"/>
      <c r="F59" s="26"/>
      <c r="G59" s="6"/>
      <c r="H59" s="6"/>
      <c r="I59" s="6"/>
      <c r="J59" s="6"/>
      <c r="K59" s="6"/>
      <c r="L59" s="6"/>
      <c r="M59" s="6"/>
      <c r="N59" s="6"/>
    </row>
    <row r="60" spans="1:14">
      <c r="A60" s="596"/>
      <c r="B60" s="6"/>
      <c r="C60" s="6"/>
      <c r="D60" s="370"/>
      <c r="E60" s="26"/>
      <c r="F60" s="26"/>
      <c r="G60" s="26"/>
      <c r="H60" s="6"/>
      <c r="I60" s="6"/>
      <c r="J60" s="6"/>
      <c r="K60" s="6"/>
      <c r="L60" s="6"/>
      <c r="M60" s="6"/>
      <c r="N60" s="6"/>
    </row>
    <row r="61" spans="1:14">
      <c r="A61" s="596"/>
      <c r="B61" s="590" t="s">
        <v>49</v>
      </c>
      <c r="C61" s="762" t="s">
        <v>769</v>
      </c>
      <c r="D61" s="762"/>
      <c r="E61" s="762"/>
      <c r="F61" s="27"/>
      <c r="G61" s="27"/>
      <c r="H61" s="603"/>
      <c r="I61" s="603"/>
      <c r="J61" s="603"/>
      <c r="K61" s="603"/>
      <c r="L61" s="603"/>
      <c r="M61" s="603"/>
      <c r="N61" s="603"/>
    </row>
    <row r="62" spans="1:14">
      <c r="A62" s="596"/>
      <c r="B62" s="603"/>
      <c r="C62" s="603"/>
      <c r="D62" s="371"/>
      <c r="E62" s="55"/>
      <c r="F62" s="603"/>
      <c r="G62" s="603"/>
      <c r="H62" s="55"/>
      <c r="I62" s="603"/>
      <c r="J62" s="55"/>
      <c r="K62" s="603"/>
      <c r="L62" s="603"/>
      <c r="M62" s="603"/>
      <c r="N62" s="603"/>
    </row>
    <row r="63" spans="1:14">
      <c r="A63" s="596"/>
      <c r="B63" s="767" t="s">
        <v>50</v>
      </c>
      <c r="C63" s="800" t="s">
        <v>770</v>
      </c>
      <c r="D63" s="1093" t="s">
        <v>100</v>
      </c>
      <c r="E63" s="802" t="s">
        <v>96</v>
      </c>
      <c r="F63" s="790" t="s">
        <v>117</v>
      </c>
      <c r="G63" s="791"/>
      <c r="H63" s="792"/>
      <c r="I63" s="771" t="s">
        <v>52</v>
      </c>
      <c r="J63" s="771"/>
      <c r="K63" s="771"/>
      <c r="L63" s="771" t="s">
        <v>53</v>
      </c>
      <c r="M63" s="771"/>
      <c r="N63" s="771"/>
    </row>
    <row r="64" spans="1:14" ht="52.8">
      <c r="A64" s="604"/>
      <c r="B64" s="767"/>
      <c r="C64" s="801"/>
      <c r="D64" s="1094"/>
      <c r="E64" s="803"/>
      <c r="F64" s="590" t="s">
        <v>54</v>
      </c>
      <c r="G64" s="590" t="s">
        <v>55</v>
      </c>
      <c r="H64" s="590" t="s">
        <v>56</v>
      </c>
      <c r="I64" s="590" t="s">
        <v>57</v>
      </c>
      <c r="J64" s="590" t="s">
        <v>55</v>
      </c>
      <c r="K64" s="590" t="s">
        <v>56</v>
      </c>
      <c r="L64" s="590" t="s">
        <v>57</v>
      </c>
      <c r="M64" s="590" t="s">
        <v>55</v>
      </c>
      <c r="N64" s="590" t="s">
        <v>56</v>
      </c>
    </row>
    <row r="65" spans="1:14">
      <c r="A65" s="604"/>
      <c r="B65" s="590" t="s">
        <v>80</v>
      </c>
      <c r="C65" s="130">
        <v>384.3</v>
      </c>
      <c r="D65" s="594">
        <v>409.85</v>
      </c>
      <c r="E65" s="594">
        <v>349.95</v>
      </c>
      <c r="F65" s="594" t="s">
        <v>40</v>
      </c>
      <c r="G65" s="594" t="s">
        <v>40</v>
      </c>
      <c r="H65" s="594" t="s">
        <v>40</v>
      </c>
      <c r="I65" s="594" t="s">
        <v>40</v>
      </c>
      <c r="J65" s="594" t="s">
        <v>40</v>
      </c>
      <c r="K65" s="594" t="s">
        <v>40</v>
      </c>
      <c r="L65" s="594" t="s">
        <v>40</v>
      </c>
      <c r="M65" s="594" t="s">
        <v>40</v>
      </c>
      <c r="N65" s="594" t="s">
        <v>40</v>
      </c>
    </row>
    <row r="66" spans="1:14">
      <c r="A66" s="604"/>
      <c r="B66" s="590" t="s">
        <v>696</v>
      </c>
      <c r="C66" s="130">
        <v>22403.85</v>
      </c>
      <c r="D66" s="594">
        <v>23465.599999999999</v>
      </c>
      <c r="E66" s="594">
        <v>24139</v>
      </c>
      <c r="F66" s="594" t="s">
        <v>40</v>
      </c>
      <c r="G66" s="594" t="s">
        <v>40</v>
      </c>
      <c r="H66" s="594" t="s">
        <v>40</v>
      </c>
      <c r="I66" s="594" t="s">
        <v>40</v>
      </c>
      <c r="J66" s="594" t="s">
        <v>40</v>
      </c>
      <c r="K66" s="594" t="s">
        <v>40</v>
      </c>
      <c r="L66" s="594" t="s">
        <v>40</v>
      </c>
      <c r="M66" s="594" t="s">
        <v>40</v>
      </c>
      <c r="N66" s="594" t="s">
        <v>40</v>
      </c>
    </row>
    <row r="67" spans="1:14">
      <c r="A67" s="604"/>
      <c r="B67" s="590" t="s">
        <v>313</v>
      </c>
      <c r="C67" s="829" t="s">
        <v>76</v>
      </c>
      <c r="D67" s="829"/>
      <c r="E67" s="829"/>
      <c r="F67" s="829"/>
      <c r="G67" s="829"/>
      <c r="H67" s="829"/>
      <c r="I67" s="829"/>
      <c r="J67" s="829"/>
      <c r="K67" s="829"/>
      <c r="L67" s="829"/>
      <c r="M67" s="829"/>
      <c r="N67" s="829"/>
    </row>
    <row r="68" spans="1:14" s="5" customFormat="1" ht="13.2">
      <c r="A68" s="604"/>
      <c r="B68" s="831" t="s">
        <v>697</v>
      </c>
      <c r="C68" s="831"/>
      <c r="D68" s="831"/>
      <c r="E68" s="831"/>
      <c r="F68" s="831"/>
      <c r="G68" s="831"/>
      <c r="H68" s="831"/>
      <c r="I68" s="831"/>
      <c r="J68" s="831"/>
      <c r="K68" s="831"/>
      <c r="L68" s="831"/>
      <c r="M68" s="831"/>
      <c r="N68" s="831"/>
    </row>
    <row r="69" spans="1:14">
      <c r="A69" s="604"/>
      <c r="B69" s="832" t="s">
        <v>79</v>
      </c>
      <c r="C69" s="832"/>
      <c r="D69" s="832"/>
      <c r="E69" s="832"/>
      <c r="F69" s="832"/>
      <c r="G69" s="832"/>
      <c r="H69" s="832"/>
      <c r="I69" s="832"/>
      <c r="J69" s="832"/>
      <c r="K69" s="832"/>
      <c r="L69" s="832"/>
      <c r="M69" s="832"/>
      <c r="N69" s="832"/>
    </row>
    <row r="70" spans="1:14">
      <c r="A70" s="604"/>
      <c r="B70" s="810" t="s">
        <v>60</v>
      </c>
      <c r="C70" s="810"/>
      <c r="D70" s="810"/>
      <c r="E70" s="810"/>
      <c r="F70" s="810"/>
      <c r="G70" s="810"/>
      <c r="H70" s="810"/>
      <c r="I70" s="810"/>
      <c r="J70" s="810"/>
      <c r="K70" s="810"/>
      <c r="L70" s="810"/>
      <c r="M70" s="810"/>
      <c r="N70" s="810"/>
    </row>
    <row r="71" spans="1:14">
      <c r="A71" s="1"/>
      <c r="B71" s="853" t="s">
        <v>61</v>
      </c>
      <c r="C71" s="853"/>
      <c r="D71" s="853"/>
      <c r="E71" s="853"/>
      <c r="F71" s="853"/>
      <c r="G71" s="853"/>
      <c r="H71" s="853"/>
      <c r="I71" s="853"/>
      <c r="J71" s="853"/>
      <c r="K71" s="853"/>
      <c r="L71" s="853"/>
      <c r="M71" s="853"/>
      <c r="N71" s="853"/>
    </row>
    <row r="72" spans="1:14">
      <c r="A72" s="604"/>
      <c r="B72" s="831" t="s">
        <v>110</v>
      </c>
      <c r="C72" s="831"/>
      <c r="D72" s="831"/>
      <c r="E72" s="831"/>
      <c r="F72" s="831"/>
      <c r="G72" s="831"/>
      <c r="H72" s="831"/>
      <c r="I72" s="831"/>
      <c r="J72" s="831"/>
      <c r="K72" s="831"/>
      <c r="L72" s="831"/>
      <c r="M72" s="831"/>
      <c r="N72" s="831"/>
    </row>
    <row r="73" spans="1:14">
      <c r="A73" s="604"/>
      <c r="B73" s="831" t="s">
        <v>62</v>
      </c>
      <c r="C73" s="831"/>
      <c r="D73" s="831"/>
      <c r="E73" s="831"/>
      <c r="F73" s="831"/>
      <c r="G73" s="831"/>
      <c r="H73" s="831"/>
      <c r="I73" s="831"/>
      <c r="J73" s="831"/>
      <c r="K73" s="831"/>
      <c r="L73" s="831"/>
      <c r="M73" s="831"/>
      <c r="N73" s="831"/>
    </row>
    <row r="74" spans="1:14">
      <c r="A74" s="604"/>
      <c r="B74" s="30"/>
      <c r="C74" s="30"/>
      <c r="D74" s="372"/>
      <c r="E74" s="30"/>
      <c r="F74" s="30"/>
      <c r="G74" s="8"/>
      <c r="H74" s="8"/>
      <c r="I74" s="8"/>
      <c r="J74" s="8"/>
      <c r="K74" s="8"/>
      <c r="L74" s="8" t="s">
        <v>119</v>
      </c>
      <c r="M74" s="8"/>
      <c r="N74" s="8"/>
    </row>
    <row r="75" spans="1:14" ht="48" customHeight="1">
      <c r="A75" s="596">
        <v>13</v>
      </c>
      <c r="B75" s="796" t="s">
        <v>63</v>
      </c>
      <c r="C75" s="797"/>
      <c r="D75" s="797"/>
      <c r="E75" s="797"/>
      <c r="F75" s="797"/>
      <c r="G75" s="766"/>
      <c r="H75" s="6"/>
      <c r="I75" s="6"/>
      <c r="J75" s="6"/>
      <c r="K75" s="6"/>
      <c r="L75" s="6"/>
      <c r="M75" s="6"/>
      <c r="N75" s="6"/>
    </row>
    <row r="76" spans="1:14">
      <c r="A76" s="596"/>
      <c r="B76" s="5"/>
      <c r="C76" s="603"/>
      <c r="D76" s="366"/>
      <c r="E76" s="603"/>
      <c r="F76" s="603"/>
      <c r="G76" s="603"/>
      <c r="H76" s="603"/>
      <c r="I76" s="603"/>
      <c r="J76" s="603"/>
      <c r="K76" s="603"/>
      <c r="L76" s="603"/>
      <c r="M76" s="603"/>
      <c r="N76" s="603"/>
    </row>
    <row r="77" spans="1:14" ht="39.6">
      <c r="A77" s="604"/>
      <c r="B77" s="587" t="s">
        <v>64</v>
      </c>
      <c r="C77" s="589" t="s">
        <v>65</v>
      </c>
      <c r="D77" s="364" t="s">
        <v>342</v>
      </c>
      <c r="E77" s="589" t="s">
        <v>94</v>
      </c>
      <c r="F77" s="589" t="s">
        <v>67</v>
      </c>
      <c r="G77" s="589" t="s">
        <v>81</v>
      </c>
      <c r="H77" s="8"/>
      <c r="I77" s="8"/>
      <c r="J77" s="8"/>
      <c r="K77" s="8"/>
      <c r="L77" s="8"/>
      <c r="M77" s="8"/>
      <c r="N77" s="8"/>
    </row>
    <row r="78" spans="1:14" ht="25.5" customHeight="1">
      <c r="A78" s="604"/>
      <c r="B78" s="828" t="s">
        <v>440</v>
      </c>
      <c r="C78" s="91" t="s">
        <v>771</v>
      </c>
      <c r="D78" s="130">
        <v>9.4700000000000006</v>
      </c>
      <c r="E78" s="958" t="s">
        <v>699</v>
      </c>
      <c r="F78" s="958" t="s">
        <v>108</v>
      </c>
      <c r="G78" s="958" t="s">
        <v>95</v>
      </c>
      <c r="H78" s="32"/>
      <c r="I78" s="32"/>
      <c r="J78" s="32"/>
      <c r="K78" s="32"/>
      <c r="L78" s="32"/>
      <c r="M78" s="32"/>
      <c r="N78" s="32"/>
    </row>
    <row r="79" spans="1:14" ht="52.8">
      <c r="A79" s="604"/>
      <c r="B79" s="956"/>
      <c r="C79" s="91" t="s">
        <v>772</v>
      </c>
      <c r="D79" s="130">
        <v>12.89</v>
      </c>
      <c r="E79" s="959"/>
      <c r="F79" s="959"/>
      <c r="G79" s="959"/>
      <c r="H79" s="32"/>
      <c r="I79" s="32"/>
      <c r="J79" s="32"/>
      <c r="K79" s="32"/>
      <c r="L79" s="32"/>
      <c r="M79" s="32"/>
      <c r="N79" s="32"/>
    </row>
    <row r="80" spans="1:14" ht="26.4">
      <c r="A80" s="604"/>
      <c r="B80" s="956"/>
      <c r="C80" s="91" t="s">
        <v>773</v>
      </c>
      <c r="D80" s="130">
        <v>1.02</v>
      </c>
      <c r="E80" s="959"/>
      <c r="F80" s="959"/>
      <c r="G80" s="959"/>
      <c r="H80" s="32"/>
      <c r="I80" s="32"/>
      <c r="J80" s="32"/>
      <c r="K80" s="32"/>
      <c r="L80" s="32"/>
      <c r="M80" s="32"/>
      <c r="N80" s="32"/>
    </row>
    <row r="81" spans="1:14">
      <c r="A81" s="604"/>
      <c r="B81" s="957"/>
      <c r="C81" s="91" t="s">
        <v>70</v>
      </c>
      <c r="D81" s="134" t="s">
        <v>77</v>
      </c>
      <c r="E81" s="959"/>
      <c r="F81" s="959"/>
      <c r="G81" s="959"/>
      <c r="H81" s="32"/>
      <c r="I81" s="32"/>
      <c r="J81" s="32"/>
      <c r="K81" s="32"/>
      <c r="L81" s="32"/>
      <c r="M81" s="32"/>
      <c r="N81" s="32"/>
    </row>
    <row r="82" spans="1:14">
      <c r="A82" s="604"/>
      <c r="B82" s="828" t="s">
        <v>71</v>
      </c>
      <c r="C82" s="91" t="s">
        <v>771</v>
      </c>
      <c r="D82" s="130">
        <v>14.57</v>
      </c>
      <c r="E82" s="959"/>
      <c r="F82" s="959"/>
      <c r="G82" s="959"/>
      <c r="H82" s="32"/>
      <c r="I82" s="32"/>
      <c r="J82" s="32"/>
      <c r="K82" s="32"/>
      <c r="L82" s="32"/>
      <c r="M82" s="32"/>
      <c r="N82" s="32"/>
    </row>
    <row r="83" spans="1:14" ht="52.8">
      <c r="A83" s="604"/>
      <c r="B83" s="956"/>
      <c r="C83" s="91" t="s">
        <v>772</v>
      </c>
      <c r="D83" s="130">
        <v>89.06</v>
      </c>
      <c r="E83" s="959"/>
      <c r="F83" s="959"/>
      <c r="G83" s="959"/>
      <c r="H83" s="32"/>
      <c r="I83" s="32"/>
      <c r="J83" s="32"/>
      <c r="K83" s="32"/>
      <c r="L83" s="32"/>
      <c r="M83" s="32"/>
      <c r="N83" s="32"/>
    </row>
    <row r="84" spans="1:14" ht="26.4">
      <c r="A84" s="604"/>
      <c r="B84" s="956"/>
      <c r="C84" s="91" t="s">
        <v>773</v>
      </c>
      <c r="D84" s="130">
        <v>779.56</v>
      </c>
      <c r="E84" s="959"/>
      <c r="F84" s="959"/>
      <c r="G84" s="959"/>
      <c r="H84" s="32"/>
      <c r="I84" s="32"/>
      <c r="J84" s="32"/>
      <c r="K84" s="32"/>
      <c r="L84" s="32"/>
      <c r="M84" s="32"/>
      <c r="N84" s="32"/>
    </row>
    <row r="85" spans="1:14">
      <c r="A85" s="604"/>
      <c r="B85" s="957"/>
      <c r="C85" s="91" t="s">
        <v>70</v>
      </c>
      <c r="D85" s="134" t="s">
        <v>77</v>
      </c>
      <c r="E85" s="959"/>
      <c r="F85" s="959"/>
      <c r="G85" s="959"/>
      <c r="H85" s="32"/>
      <c r="I85" s="32"/>
      <c r="J85" s="32"/>
      <c r="K85" s="32"/>
      <c r="L85" s="32"/>
      <c r="M85" s="32"/>
      <c r="N85" s="32"/>
    </row>
    <row r="86" spans="1:14">
      <c r="A86" s="604"/>
      <c r="B86" s="828" t="s">
        <v>72</v>
      </c>
      <c r="C86" s="91" t="s">
        <v>771</v>
      </c>
      <c r="D86" s="130">
        <v>33.57</v>
      </c>
      <c r="E86" s="959"/>
      <c r="F86" s="959"/>
      <c r="G86" s="959"/>
      <c r="H86" s="32"/>
      <c r="I86" s="32"/>
      <c r="J86" s="32"/>
      <c r="K86" s="32"/>
      <c r="L86" s="32"/>
      <c r="M86" s="32"/>
      <c r="N86" s="32"/>
    </row>
    <row r="87" spans="1:14" ht="52.8">
      <c r="A87" s="604"/>
      <c r="B87" s="956"/>
      <c r="C87" s="91" t="s">
        <v>772</v>
      </c>
      <c r="D87" s="130">
        <v>13.34</v>
      </c>
      <c r="E87" s="959"/>
      <c r="F87" s="959"/>
      <c r="G87" s="959"/>
      <c r="H87" s="32"/>
      <c r="I87" s="32"/>
      <c r="J87" s="32"/>
      <c r="K87" s="32"/>
      <c r="L87" s="32"/>
      <c r="M87" s="32"/>
      <c r="N87" s="32"/>
    </row>
    <row r="88" spans="1:14" ht="26.4">
      <c r="A88" s="604"/>
      <c r="B88" s="956"/>
      <c r="C88" s="91" t="s">
        <v>773</v>
      </c>
      <c r="D88" s="130">
        <v>18.350000000000001</v>
      </c>
      <c r="E88" s="959"/>
      <c r="F88" s="959"/>
      <c r="G88" s="959"/>
      <c r="H88" s="32"/>
      <c r="I88" s="32"/>
      <c r="J88" s="32"/>
      <c r="K88" s="32"/>
      <c r="L88" s="32"/>
      <c r="M88" s="32"/>
      <c r="N88" s="32"/>
    </row>
    <row r="89" spans="1:14">
      <c r="A89" s="604"/>
      <c r="B89" s="957"/>
      <c r="C89" s="91" t="s">
        <v>70</v>
      </c>
      <c r="D89" s="134" t="s">
        <v>77</v>
      </c>
      <c r="E89" s="959"/>
      <c r="F89" s="959"/>
      <c r="G89" s="959"/>
      <c r="H89" s="32"/>
      <c r="I89" s="32"/>
      <c r="J89" s="32"/>
      <c r="K89" s="32"/>
      <c r="L89" s="32"/>
      <c r="M89" s="32"/>
      <c r="N89" s="32"/>
    </row>
    <row r="90" spans="1:14">
      <c r="A90" s="604"/>
      <c r="B90" s="972" t="s">
        <v>73</v>
      </c>
      <c r="C90" s="91" t="s">
        <v>771</v>
      </c>
      <c r="D90" s="134">
        <v>36.29</v>
      </c>
      <c r="E90" s="959"/>
      <c r="F90" s="959"/>
      <c r="G90" s="959"/>
      <c r="H90" s="32"/>
      <c r="I90" s="32"/>
      <c r="J90" s="32"/>
      <c r="K90" s="32"/>
      <c r="L90" s="32"/>
      <c r="M90" s="32"/>
      <c r="N90" s="32"/>
    </row>
    <row r="91" spans="1:14" ht="52.8">
      <c r="A91" s="604"/>
      <c r="B91" s="973"/>
      <c r="C91" s="91" t="s">
        <v>772</v>
      </c>
      <c r="D91" s="134" t="s">
        <v>77</v>
      </c>
      <c r="E91" s="959"/>
      <c r="F91" s="959"/>
      <c r="G91" s="959"/>
      <c r="H91" s="32"/>
      <c r="I91" s="32"/>
      <c r="J91" s="32"/>
      <c r="K91" s="32"/>
      <c r="L91" s="32"/>
      <c r="M91" s="32"/>
      <c r="N91" s="32"/>
    </row>
    <row r="92" spans="1:14" ht="26.4">
      <c r="A92" s="604"/>
      <c r="B92" s="973"/>
      <c r="C92" s="91" t="s">
        <v>773</v>
      </c>
      <c r="D92" s="134" t="s">
        <v>77</v>
      </c>
      <c r="E92" s="959"/>
      <c r="F92" s="959"/>
      <c r="G92" s="959"/>
      <c r="H92" s="32"/>
      <c r="I92" s="32"/>
      <c r="J92" s="32"/>
      <c r="K92" s="32"/>
      <c r="L92" s="32"/>
      <c r="M92" s="32"/>
      <c r="N92" s="32"/>
    </row>
    <row r="93" spans="1:14" ht="15" customHeight="1">
      <c r="A93" s="604"/>
      <c r="B93" s="973"/>
      <c r="C93" s="2" t="s">
        <v>70</v>
      </c>
      <c r="D93" s="134" t="s">
        <v>77</v>
      </c>
      <c r="E93" s="974"/>
      <c r="F93" s="974"/>
      <c r="G93" s="974"/>
      <c r="H93" s="32"/>
      <c r="I93" s="32"/>
      <c r="J93" s="32"/>
      <c r="K93" s="32"/>
      <c r="L93" s="32"/>
      <c r="M93" s="32"/>
      <c r="N93" s="32"/>
    </row>
    <row r="94" spans="1:14" ht="15.75" customHeight="1">
      <c r="A94" s="5"/>
      <c r="B94" s="1028" t="s">
        <v>774</v>
      </c>
      <c r="C94" s="1028"/>
      <c r="D94" s="1028"/>
      <c r="E94" s="1028"/>
      <c r="F94" s="1028"/>
      <c r="G94" s="1028"/>
      <c r="H94" s="32"/>
      <c r="I94" s="32"/>
      <c r="J94" s="5"/>
      <c r="K94" s="5"/>
      <c r="L94" s="5"/>
      <c r="M94" s="5"/>
      <c r="N94" s="5"/>
    </row>
    <row r="95" spans="1:14">
      <c r="A95" s="586"/>
      <c r="B95" s="36" t="s">
        <v>74</v>
      </c>
      <c r="C95" s="807" t="s">
        <v>40</v>
      </c>
      <c r="D95" s="807"/>
      <c r="E95" s="807"/>
      <c r="F95" s="807"/>
      <c r="G95" s="807"/>
      <c r="H95" s="5"/>
      <c r="I95" s="5"/>
      <c r="J95" s="5"/>
      <c r="K95" s="5"/>
      <c r="L95" s="5"/>
      <c r="M95" s="5"/>
      <c r="N95" s="5"/>
    </row>
    <row r="96" spans="1:14">
      <c r="A96" s="5"/>
      <c r="B96" s="5"/>
      <c r="C96" s="598"/>
      <c r="D96" s="374"/>
      <c r="E96" s="585"/>
      <c r="F96" s="585"/>
      <c r="G96" s="585"/>
      <c r="H96" s="5"/>
      <c r="I96" s="5"/>
      <c r="J96" s="5"/>
      <c r="K96" s="5"/>
      <c r="L96" s="5"/>
      <c r="M96" s="5"/>
      <c r="N96" s="5"/>
    </row>
    <row r="97" spans="1:14">
      <c r="A97" s="5"/>
      <c r="B97" s="5"/>
      <c r="C97" s="5"/>
      <c r="D97" s="374"/>
      <c r="H97" s="5"/>
      <c r="I97" s="5"/>
      <c r="J97" s="5"/>
      <c r="K97" s="5"/>
      <c r="L97" s="5"/>
      <c r="M97" s="5"/>
      <c r="N97" s="5"/>
    </row>
    <row r="98" spans="1:14" ht="15" customHeight="1">
      <c r="A98" s="5"/>
      <c r="B98" s="5"/>
      <c r="C98" s="5"/>
      <c r="D98" s="361"/>
      <c r="H98" s="585"/>
      <c r="I98" s="5"/>
      <c r="J98" s="5"/>
      <c r="K98" s="5"/>
      <c r="L98" s="5"/>
      <c r="M98" s="5"/>
      <c r="N98" s="5"/>
    </row>
    <row r="99" spans="1:14" ht="15" customHeight="1">
      <c r="B99" s="843" t="s">
        <v>775</v>
      </c>
      <c r="C99" s="843"/>
      <c r="D99" s="843"/>
      <c r="E99" s="843"/>
      <c r="F99" s="843"/>
      <c r="G99" s="843"/>
    </row>
    <row r="100" spans="1:14" ht="15" customHeight="1">
      <c r="B100" s="933" t="s">
        <v>855</v>
      </c>
      <c r="C100" s="933"/>
      <c r="D100" s="933"/>
      <c r="E100" s="933"/>
      <c r="F100" s="933"/>
      <c r="G100" s="933"/>
    </row>
    <row r="101" spans="1:14">
      <c r="C101" s="615"/>
      <c r="D101" s="615"/>
    </row>
    <row r="102" spans="1:14">
      <c r="C102" s="614"/>
    </row>
    <row r="103" spans="1:14">
      <c r="C103" s="615"/>
      <c r="D103" s="615"/>
    </row>
    <row r="104" spans="1:14">
      <c r="C104" s="615"/>
    </row>
  </sheetData>
  <mergeCells count="68">
    <mergeCell ref="B94:G94"/>
    <mergeCell ref="C95:G95"/>
    <mergeCell ref="B99:G99"/>
    <mergeCell ref="B100:G100"/>
    <mergeCell ref="B72:N72"/>
    <mergeCell ref="B73:N73"/>
    <mergeCell ref="B75:G75"/>
    <mergeCell ref="B78:B81"/>
    <mergeCell ref="E78:E93"/>
    <mergeCell ref="F78:F93"/>
    <mergeCell ref="G78:G93"/>
    <mergeCell ref="B82:B85"/>
    <mergeCell ref="B86:B89"/>
    <mergeCell ref="B90:B93"/>
    <mergeCell ref="B71:N71"/>
    <mergeCell ref="B63:B64"/>
    <mergeCell ref="C63:C64"/>
    <mergeCell ref="D63:D64"/>
    <mergeCell ref="E63:E64"/>
    <mergeCell ref="F63:H63"/>
    <mergeCell ref="I63:K63"/>
    <mergeCell ref="L63:N63"/>
    <mergeCell ref="C67:N67"/>
    <mergeCell ref="B68:N68"/>
    <mergeCell ref="B69:N69"/>
    <mergeCell ref="B70:N70"/>
    <mergeCell ref="C61:E61"/>
    <mergeCell ref="B42:E42"/>
    <mergeCell ref="B44:E44"/>
    <mergeCell ref="B47:E47"/>
    <mergeCell ref="B49:E49"/>
    <mergeCell ref="B50:B51"/>
    <mergeCell ref="C50:E51"/>
    <mergeCell ref="C52:E52"/>
    <mergeCell ref="C53:E53"/>
    <mergeCell ref="B54:E54"/>
    <mergeCell ref="B55:E55"/>
    <mergeCell ref="C57:E57"/>
    <mergeCell ref="C41:E41"/>
    <mergeCell ref="C27:C30"/>
    <mergeCell ref="D27:D30"/>
    <mergeCell ref="E27:E30"/>
    <mergeCell ref="B31:E31"/>
    <mergeCell ref="B33:E33"/>
    <mergeCell ref="C34:E34"/>
    <mergeCell ref="C35:E35"/>
    <mergeCell ref="C36:E36"/>
    <mergeCell ref="B38:E38"/>
    <mergeCell ref="C39:E39"/>
    <mergeCell ref="C40:E40"/>
    <mergeCell ref="B25:E25"/>
    <mergeCell ref="C11:E11"/>
    <mergeCell ref="B12:E12"/>
    <mergeCell ref="C14:E14"/>
    <mergeCell ref="B15:E15"/>
    <mergeCell ref="B17:E17"/>
    <mergeCell ref="C18:E18"/>
    <mergeCell ref="C19:E19"/>
    <mergeCell ref="C20:E20"/>
    <mergeCell ref="C21:E21"/>
    <mergeCell ref="C22:E22"/>
    <mergeCell ref="B24:E24"/>
    <mergeCell ref="B9:E9"/>
    <mergeCell ref="A1:B1"/>
    <mergeCell ref="C3:E3"/>
    <mergeCell ref="C5:E5"/>
    <mergeCell ref="B6:E6"/>
    <mergeCell ref="C8:E8"/>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topLeftCell="A83" workbookViewId="0">
      <selection activeCell="C46" sqref="C46"/>
    </sheetView>
  </sheetViews>
  <sheetFormatPr defaultRowHeight="13.8"/>
  <cols>
    <col min="1" max="1" width="6.44140625" style="613" bestFit="1" customWidth="1"/>
    <col min="2" max="2" width="46" style="613" bestFit="1" customWidth="1"/>
    <col min="3" max="3" width="29.33203125" style="613" customWidth="1"/>
    <col min="4" max="4" width="18.109375" style="613" customWidth="1"/>
    <col min="5" max="5" width="18.6640625" style="613" customWidth="1"/>
    <col min="6" max="6" width="9.33203125" style="613" bestFit="1" customWidth="1"/>
    <col min="7" max="8" width="10" style="613" bestFit="1" customWidth="1"/>
    <col min="9" max="9" width="10.44140625" style="613" bestFit="1" customWidth="1"/>
    <col min="10" max="10" width="10" style="613" bestFit="1" customWidth="1"/>
    <col min="11" max="11" width="8" style="613" bestFit="1" customWidth="1"/>
    <col min="12" max="12" width="11.44140625" style="613" bestFit="1" customWidth="1"/>
    <col min="13" max="14" width="6.88671875" style="613" bestFit="1" customWidth="1"/>
    <col min="15" max="16384" width="8.88671875" style="613"/>
  </cols>
  <sheetData>
    <row r="1" spans="1:14">
      <c r="A1" s="804" t="s">
        <v>0</v>
      </c>
      <c r="B1" s="804"/>
      <c r="C1" s="5"/>
      <c r="D1" s="360"/>
      <c r="E1" s="5"/>
      <c r="F1" s="5"/>
      <c r="G1" s="5"/>
      <c r="H1" s="5"/>
      <c r="I1" s="5"/>
      <c r="J1" s="5"/>
      <c r="K1" s="5"/>
      <c r="L1" s="5"/>
      <c r="M1" s="5"/>
      <c r="N1" s="5"/>
    </row>
    <row r="2" spans="1:14">
      <c r="A2" s="5"/>
      <c r="B2" s="5"/>
      <c r="C2" s="5"/>
      <c r="D2" s="361"/>
      <c r="E2" s="5"/>
      <c r="F2" s="5"/>
      <c r="G2" s="5"/>
      <c r="H2" s="5"/>
      <c r="I2" s="5"/>
      <c r="J2" s="5"/>
      <c r="K2" s="5"/>
      <c r="L2" s="5"/>
      <c r="M2" s="5"/>
      <c r="N2" s="5"/>
    </row>
    <row r="3" spans="1:14" ht="16.5" customHeight="1">
      <c r="A3" s="604" t="s">
        <v>1</v>
      </c>
      <c r="B3" s="2" t="s">
        <v>2</v>
      </c>
      <c r="C3" s="807" t="s">
        <v>776</v>
      </c>
      <c r="D3" s="807"/>
      <c r="E3" s="807"/>
      <c r="F3" s="5"/>
      <c r="H3" s="5"/>
      <c r="I3" s="5"/>
      <c r="J3" s="5"/>
      <c r="K3" s="5"/>
      <c r="L3" s="5"/>
      <c r="M3" s="5"/>
      <c r="N3" s="5"/>
    </row>
    <row r="4" spans="1:14">
      <c r="A4" s="5"/>
      <c r="B4" s="5"/>
      <c r="C4" s="5"/>
      <c r="D4" s="362"/>
      <c r="E4" s="5"/>
      <c r="F4" s="5"/>
      <c r="G4" s="5"/>
      <c r="H4" s="5"/>
      <c r="I4" s="5"/>
      <c r="J4" s="5"/>
      <c r="K4" s="5"/>
      <c r="L4" s="5"/>
      <c r="M4" s="5"/>
      <c r="N4" s="5"/>
    </row>
    <row r="5" spans="1:14">
      <c r="A5" s="19">
        <v>1</v>
      </c>
      <c r="B5" s="2" t="s">
        <v>3</v>
      </c>
      <c r="C5" s="805" t="s">
        <v>777</v>
      </c>
      <c r="D5" s="805"/>
      <c r="E5" s="805"/>
      <c r="F5" s="5"/>
      <c r="G5" s="5"/>
      <c r="H5" s="5"/>
      <c r="I5" s="5"/>
      <c r="J5" s="5"/>
      <c r="K5" s="5"/>
      <c r="L5" s="5"/>
      <c r="M5" s="5"/>
      <c r="N5" s="5"/>
    </row>
    <row r="6" spans="1:14">
      <c r="A6" s="596"/>
      <c r="B6" s="810" t="s">
        <v>5</v>
      </c>
      <c r="C6" s="810"/>
      <c r="D6" s="810"/>
      <c r="E6" s="810"/>
      <c r="F6" s="5"/>
      <c r="G6" s="5"/>
      <c r="H6" s="5"/>
      <c r="I6" s="5"/>
      <c r="J6" s="5"/>
      <c r="K6" s="5"/>
      <c r="L6" s="5"/>
      <c r="M6" s="5"/>
      <c r="N6" s="5"/>
    </row>
    <row r="7" spans="1:14">
      <c r="A7" s="596"/>
      <c r="B7" s="6"/>
      <c r="C7" s="5"/>
      <c r="D7" s="362"/>
      <c r="E7" s="5"/>
      <c r="F7" s="5"/>
      <c r="G7" s="5"/>
      <c r="H7" s="5"/>
      <c r="I7" s="5"/>
      <c r="J7" s="5"/>
      <c r="K7" s="5"/>
      <c r="L7" s="5"/>
      <c r="M7" s="5"/>
      <c r="N7" s="5"/>
    </row>
    <row r="8" spans="1:14">
      <c r="A8" s="596">
        <v>2</v>
      </c>
      <c r="B8" s="2" t="s">
        <v>6</v>
      </c>
      <c r="C8" s="1139" t="s">
        <v>1088</v>
      </c>
      <c r="D8" s="807"/>
      <c r="E8" s="807"/>
      <c r="F8" s="5"/>
      <c r="G8" s="5"/>
      <c r="H8" s="5"/>
      <c r="I8" s="5"/>
      <c r="J8" s="5"/>
      <c r="K8" s="5"/>
      <c r="L8" s="5"/>
      <c r="M8" s="5"/>
      <c r="N8" s="5"/>
    </row>
    <row r="9" spans="1:14">
      <c r="A9" s="596"/>
      <c r="B9" s="810" t="s">
        <v>5</v>
      </c>
      <c r="C9" s="810"/>
      <c r="D9" s="810"/>
      <c r="E9" s="810"/>
      <c r="F9" s="5"/>
      <c r="G9" s="5"/>
      <c r="H9" s="5"/>
      <c r="I9" s="5"/>
      <c r="J9" s="5"/>
      <c r="K9" s="5"/>
      <c r="L9" s="5"/>
      <c r="M9" s="5"/>
      <c r="N9" s="5"/>
    </row>
    <row r="10" spans="1:14">
      <c r="A10" s="596"/>
      <c r="B10" s="6"/>
      <c r="C10" s="5"/>
      <c r="D10" s="362"/>
      <c r="E10" s="5"/>
      <c r="F10" s="5"/>
      <c r="G10" s="5"/>
      <c r="H10" s="5"/>
      <c r="I10" s="5"/>
      <c r="J10" s="5"/>
      <c r="K10" s="5"/>
      <c r="L10" s="5"/>
      <c r="M10" s="5"/>
      <c r="N10" s="5"/>
    </row>
    <row r="11" spans="1:14" ht="27" customHeight="1">
      <c r="A11" s="596">
        <v>3</v>
      </c>
      <c r="B11" s="2" t="s">
        <v>7</v>
      </c>
      <c r="C11" s="805" t="s">
        <v>332</v>
      </c>
      <c r="D11" s="805"/>
      <c r="E11" s="805"/>
      <c r="F11" s="5"/>
      <c r="G11" s="5"/>
      <c r="H11" s="5"/>
      <c r="I11" s="5"/>
      <c r="J11" s="5"/>
      <c r="K11" s="5"/>
      <c r="L11" s="5"/>
      <c r="M11" s="5"/>
      <c r="N11" s="5"/>
    </row>
    <row r="12" spans="1:14">
      <c r="A12" s="596"/>
      <c r="B12" s="810" t="s">
        <v>5</v>
      </c>
      <c r="C12" s="810"/>
      <c r="D12" s="810"/>
      <c r="E12" s="810"/>
      <c r="F12" s="5"/>
      <c r="G12" s="5"/>
      <c r="H12" s="5"/>
      <c r="I12" s="5"/>
      <c r="J12" s="5"/>
      <c r="K12" s="5"/>
      <c r="L12" s="5"/>
      <c r="M12" s="5"/>
      <c r="N12" s="5"/>
    </row>
    <row r="13" spans="1:14">
      <c r="A13" s="596"/>
      <c r="B13" s="6"/>
      <c r="C13" s="5"/>
      <c r="D13" s="362"/>
      <c r="E13" s="5"/>
      <c r="F13" s="5"/>
      <c r="G13" s="5"/>
      <c r="H13" s="5"/>
      <c r="I13" s="5"/>
      <c r="J13" s="5"/>
      <c r="K13" s="5"/>
      <c r="L13" s="5"/>
      <c r="M13" s="5"/>
      <c r="N13" s="5"/>
    </row>
    <row r="14" spans="1:14">
      <c r="A14" s="596">
        <v>4</v>
      </c>
      <c r="B14" s="2" t="s">
        <v>9</v>
      </c>
      <c r="C14" s="807" t="s">
        <v>1089</v>
      </c>
      <c r="D14" s="807"/>
      <c r="E14" s="807"/>
      <c r="F14" s="175"/>
      <c r="G14" s="5"/>
      <c r="H14" s="5"/>
      <c r="I14" s="5"/>
      <c r="J14" s="5"/>
      <c r="K14" s="5"/>
      <c r="L14" s="5"/>
      <c r="M14" s="5"/>
      <c r="N14" s="5"/>
    </row>
    <row r="15" spans="1:14">
      <c r="A15" s="596"/>
      <c r="B15" s="810" t="s">
        <v>10</v>
      </c>
      <c r="C15" s="810"/>
      <c r="D15" s="810"/>
      <c r="E15" s="810"/>
      <c r="F15" s="175"/>
      <c r="G15" s="5"/>
      <c r="H15" s="5"/>
      <c r="I15" s="5"/>
      <c r="J15" s="5"/>
      <c r="K15" s="5"/>
      <c r="L15" s="5"/>
      <c r="M15" s="5"/>
      <c r="N15" s="5"/>
    </row>
    <row r="16" spans="1:14">
      <c r="A16" s="596"/>
      <c r="B16" s="5"/>
      <c r="C16" s="5"/>
      <c r="D16" s="362"/>
      <c r="E16" s="5"/>
      <c r="F16" s="5"/>
      <c r="G16" s="5"/>
      <c r="H16" s="5"/>
      <c r="I16" s="5"/>
      <c r="J16" s="5"/>
      <c r="K16" s="5"/>
      <c r="L16" s="5"/>
      <c r="M16" s="5"/>
      <c r="N16" s="5"/>
    </row>
    <row r="17" spans="1:14" ht="30.75" customHeight="1">
      <c r="A17" s="596">
        <v>5</v>
      </c>
      <c r="B17" s="767" t="s">
        <v>308</v>
      </c>
      <c r="C17" s="800"/>
      <c r="D17" s="800"/>
      <c r="E17" s="800"/>
      <c r="F17" s="6"/>
      <c r="G17" s="6"/>
      <c r="H17" s="6"/>
      <c r="I17" s="6"/>
      <c r="J17" s="8"/>
      <c r="K17" s="8"/>
      <c r="L17" s="8"/>
      <c r="M17" s="8"/>
      <c r="N17" s="8"/>
    </row>
    <row r="18" spans="1:14">
      <c r="A18" s="596"/>
      <c r="B18" s="2" t="s">
        <v>12</v>
      </c>
      <c r="C18" s="1101">
        <v>0.12540000000000001</v>
      </c>
      <c r="D18" s="807"/>
      <c r="E18" s="807"/>
      <c r="F18" s="175"/>
      <c r="G18" s="8"/>
      <c r="H18" s="8"/>
      <c r="I18" s="8"/>
      <c r="J18" s="8"/>
      <c r="K18" s="8"/>
      <c r="L18" s="196"/>
      <c r="M18" s="8"/>
      <c r="N18" s="8"/>
    </row>
    <row r="19" spans="1:14" ht="26.4">
      <c r="A19" s="596"/>
      <c r="B19" s="591" t="s">
        <v>809</v>
      </c>
      <c r="C19" s="833">
        <v>4.1599999999999998E-2</v>
      </c>
      <c r="D19" s="834"/>
      <c r="E19" s="834"/>
      <c r="F19" s="603"/>
      <c r="G19" s="8" t="s">
        <v>119</v>
      </c>
      <c r="H19" s="5"/>
      <c r="I19" s="8"/>
      <c r="J19" s="8"/>
      <c r="K19" s="8"/>
      <c r="L19" s="8"/>
      <c r="M19" s="8"/>
      <c r="N19" s="8"/>
    </row>
    <row r="20" spans="1:14">
      <c r="A20" s="596"/>
      <c r="B20" s="591" t="s">
        <v>116</v>
      </c>
      <c r="C20" s="834" t="s">
        <v>106</v>
      </c>
      <c r="D20" s="834"/>
      <c r="E20" s="834"/>
      <c r="F20" s="603"/>
      <c r="G20" s="8"/>
      <c r="H20" s="8"/>
      <c r="I20" s="8"/>
      <c r="J20" s="8"/>
      <c r="K20" s="8"/>
      <c r="L20" s="8"/>
      <c r="M20" s="8"/>
      <c r="N20" s="8"/>
    </row>
    <row r="21" spans="1:14">
      <c r="A21" s="596"/>
      <c r="B21" s="602" t="s">
        <v>15</v>
      </c>
      <c r="C21" s="834" t="s">
        <v>107</v>
      </c>
      <c r="D21" s="834"/>
      <c r="E21" s="834"/>
      <c r="F21" s="603"/>
      <c r="G21" s="8"/>
      <c r="H21" s="8"/>
      <c r="I21" s="8"/>
      <c r="J21" s="8"/>
      <c r="K21" s="8"/>
      <c r="L21" s="8"/>
      <c r="M21" s="8"/>
      <c r="N21" s="8"/>
    </row>
    <row r="22" spans="1:14">
      <c r="A22" s="596"/>
      <c r="B22" s="590" t="s">
        <v>16</v>
      </c>
      <c r="C22" s="762" t="s">
        <v>89</v>
      </c>
      <c r="D22" s="762"/>
      <c r="E22" s="762"/>
      <c r="F22" s="603"/>
      <c r="G22" s="8"/>
      <c r="H22" s="8"/>
      <c r="I22" s="8"/>
      <c r="J22" s="8"/>
      <c r="K22" s="8"/>
      <c r="L22" s="8"/>
      <c r="M22" s="8"/>
      <c r="N22" s="8"/>
    </row>
    <row r="23" spans="1:14">
      <c r="A23" s="596"/>
      <c r="B23" s="603"/>
      <c r="C23" s="603"/>
      <c r="D23" s="366"/>
      <c r="E23" s="603"/>
      <c r="F23" s="603"/>
      <c r="G23" s="8"/>
      <c r="H23" s="8"/>
      <c r="I23" s="8"/>
      <c r="J23" s="8"/>
      <c r="K23" s="8"/>
      <c r="L23" s="8"/>
      <c r="M23" s="8"/>
      <c r="N23" s="8"/>
    </row>
    <row r="24" spans="1:14">
      <c r="A24" s="596">
        <v>6</v>
      </c>
      <c r="B24" s="767" t="s">
        <v>312</v>
      </c>
      <c r="C24" s="767"/>
      <c r="D24" s="767"/>
      <c r="E24" s="767"/>
      <c r="F24" s="6"/>
      <c r="G24" s="6"/>
      <c r="H24" s="8"/>
      <c r="I24" s="6"/>
      <c r="J24" s="6"/>
      <c r="K24" s="5"/>
      <c r="L24" s="5"/>
      <c r="M24" s="5"/>
      <c r="N24" s="5"/>
    </row>
    <row r="25" spans="1:14">
      <c r="A25" s="596"/>
      <c r="B25" s="812" t="s">
        <v>19</v>
      </c>
      <c r="C25" s="813"/>
      <c r="D25" s="813"/>
      <c r="E25" s="842"/>
      <c r="F25" s="603"/>
      <c r="G25" s="5"/>
      <c r="H25" s="5"/>
      <c r="I25" s="5"/>
      <c r="J25" s="5"/>
      <c r="K25" s="5"/>
      <c r="L25" s="5"/>
      <c r="M25" s="5"/>
      <c r="N25" s="5"/>
    </row>
    <row r="26" spans="1:14">
      <c r="A26" s="596"/>
      <c r="B26" s="590" t="s">
        <v>20</v>
      </c>
      <c r="C26" s="589" t="s">
        <v>97</v>
      </c>
      <c r="D26" s="364" t="s">
        <v>98</v>
      </c>
      <c r="E26" s="589" t="s">
        <v>22</v>
      </c>
      <c r="F26" s="603"/>
      <c r="G26" s="5"/>
      <c r="H26" s="5"/>
      <c r="I26" s="5"/>
      <c r="J26" s="5"/>
      <c r="K26" s="5"/>
      <c r="L26" s="5"/>
      <c r="M26" s="5"/>
      <c r="N26" s="5"/>
    </row>
    <row r="27" spans="1:14" ht="15" customHeight="1">
      <c r="A27" s="596"/>
      <c r="B27" s="592" t="s">
        <v>441</v>
      </c>
      <c r="C27" s="1084" t="s">
        <v>1090</v>
      </c>
      <c r="D27" s="1084" t="s">
        <v>1091</v>
      </c>
      <c r="E27" s="1084" t="s">
        <v>1092</v>
      </c>
      <c r="F27" s="603"/>
      <c r="G27" s="5"/>
      <c r="H27" s="5"/>
      <c r="I27" s="5"/>
      <c r="J27" s="5"/>
      <c r="K27" s="5"/>
      <c r="L27" s="5"/>
      <c r="M27" s="5"/>
      <c r="N27" s="5"/>
    </row>
    <row r="28" spans="1:14">
      <c r="A28" s="596"/>
      <c r="B28" s="592" t="s">
        <v>24</v>
      </c>
      <c r="C28" s="1085"/>
      <c r="D28" s="1085"/>
      <c r="E28" s="1085"/>
      <c r="F28" s="603"/>
      <c r="G28" s="5"/>
      <c r="H28" s="5"/>
      <c r="I28" s="5"/>
      <c r="J28" s="5"/>
      <c r="K28" s="5"/>
      <c r="L28" s="5"/>
      <c r="M28" s="5"/>
      <c r="N28" s="5"/>
    </row>
    <row r="29" spans="1:14">
      <c r="A29" s="596"/>
      <c r="B29" s="592" t="s">
        <v>25</v>
      </c>
      <c r="C29" s="1085"/>
      <c r="D29" s="1085"/>
      <c r="E29" s="1085"/>
      <c r="F29" s="603"/>
      <c r="G29" s="5"/>
      <c r="H29" s="5"/>
      <c r="I29" s="5"/>
      <c r="J29" s="5"/>
      <c r="K29" s="5"/>
      <c r="L29" s="5"/>
      <c r="M29" s="5"/>
      <c r="N29" s="5"/>
    </row>
    <row r="30" spans="1:14">
      <c r="A30" s="596"/>
      <c r="B30" s="592" t="s">
        <v>26</v>
      </c>
      <c r="C30" s="1086"/>
      <c r="D30" s="1086"/>
      <c r="E30" s="1086"/>
      <c r="F30" s="603"/>
      <c r="G30" s="5"/>
      <c r="H30" s="5"/>
      <c r="I30" s="5"/>
      <c r="J30" s="5"/>
      <c r="K30" s="5"/>
      <c r="L30" s="5"/>
      <c r="M30" s="5"/>
      <c r="N30" s="5"/>
    </row>
    <row r="31" spans="1:14">
      <c r="A31" s="596"/>
      <c r="B31" s="768" t="s">
        <v>778</v>
      </c>
      <c r="C31" s="769"/>
      <c r="D31" s="769"/>
      <c r="E31" s="770"/>
      <c r="F31" s="603"/>
      <c r="G31" s="5"/>
      <c r="H31" s="5"/>
      <c r="I31" s="5"/>
      <c r="J31" s="5"/>
      <c r="K31" s="5"/>
      <c r="L31" s="5"/>
      <c r="M31" s="5"/>
      <c r="N31" s="5"/>
    </row>
    <row r="32" spans="1:14">
      <c r="A32" s="596"/>
      <c r="B32" s="8"/>
      <c r="C32" s="603"/>
      <c r="D32" s="366"/>
      <c r="E32" s="603"/>
      <c r="F32" s="603"/>
      <c r="G32" s="5"/>
      <c r="H32" s="5"/>
      <c r="I32" s="5"/>
      <c r="J32" s="5"/>
      <c r="K32" s="5"/>
      <c r="L32" s="5"/>
      <c r="M32" s="5"/>
      <c r="N32" s="5"/>
    </row>
    <row r="33" spans="1:14">
      <c r="A33" s="596">
        <v>7</v>
      </c>
      <c r="B33" s="767" t="s">
        <v>27</v>
      </c>
      <c r="C33" s="767"/>
      <c r="D33" s="767"/>
      <c r="E33" s="767"/>
      <c r="F33" s="6"/>
      <c r="G33" s="6"/>
      <c r="H33" s="6"/>
      <c r="I33" s="6"/>
      <c r="J33" s="6"/>
      <c r="K33" s="5"/>
      <c r="L33" s="5"/>
      <c r="M33" s="5"/>
      <c r="N33" s="5"/>
    </row>
    <row r="34" spans="1:14">
      <c r="A34" s="596"/>
      <c r="B34" s="590" t="s">
        <v>28</v>
      </c>
      <c r="C34" s="762" t="s">
        <v>106</v>
      </c>
      <c r="D34" s="762"/>
      <c r="E34" s="762"/>
      <c r="F34" s="8"/>
      <c r="G34" s="5"/>
      <c r="H34" s="5"/>
      <c r="I34" s="5"/>
      <c r="J34" s="5"/>
      <c r="K34" s="5"/>
      <c r="L34" s="5"/>
      <c r="M34" s="5"/>
      <c r="N34" s="5"/>
    </row>
    <row r="35" spans="1:14">
      <c r="A35" s="596"/>
      <c r="B35" s="590" t="s">
        <v>30</v>
      </c>
      <c r="C35" s="762" t="s">
        <v>107</v>
      </c>
      <c r="D35" s="762"/>
      <c r="E35" s="762"/>
      <c r="F35" s="8"/>
      <c r="G35" s="5"/>
      <c r="H35" s="5"/>
      <c r="I35" s="5"/>
      <c r="J35" s="5"/>
      <c r="K35" s="5"/>
      <c r="L35" s="5"/>
      <c r="M35" s="5"/>
      <c r="N35" s="5"/>
    </row>
    <row r="36" spans="1:14">
      <c r="A36" s="596"/>
      <c r="B36" s="590" t="s">
        <v>31</v>
      </c>
      <c r="C36" s="762" t="s">
        <v>89</v>
      </c>
      <c r="D36" s="762"/>
      <c r="E36" s="762"/>
      <c r="F36" s="8"/>
      <c r="G36" s="5"/>
      <c r="H36" s="5"/>
      <c r="I36" s="5"/>
      <c r="J36" s="5"/>
      <c r="K36" s="5"/>
      <c r="L36" s="5"/>
      <c r="M36" s="5"/>
      <c r="N36" s="5"/>
    </row>
    <row r="37" spans="1:14">
      <c r="A37" s="596"/>
      <c r="B37" s="5"/>
      <c r="C37" s="8"/>
      <c r="D37" s="363"/>
      <c r="E37" s="8"/>
      <c r="F37" s="8"/>
      <c r="G37" s="5"/>
      <c r="H37" s="5"/>
      <c r="I37" s="5"/>
      <c r="J37" s="5"/>
      <c r="K37" s="5"/>
      <c r="L37" s="5"/>
      <c r="M37" s="5"/>
      <c r="N37" s="5"/>
    </row>
    <row r="38" spans="1:14">
      <c r="A38" s="596">
        <v>8</v>
      </c>
      <c r="B38" s="767" t="s">
        <v>310</v>
      </c>
      <c r="C38" s="767"/>
      <c r="D38" s="767"/>
      <c r="E38" s="767"/>
      <c r="F38" s="6"/>
      <c r="G38" s="6"/>
      <c r="H38" s="6"/>
      <c r="I38" s="6"/>
      <c r="J38" s="6"/>
      <c r="K38" s="5"/>
      <c r="L38" s="5"/>
      <c r="M38" s="5"/>
      <c r="N38" s="5"/>
    </row>
    <row r="39" spans="1:14" ht="15" customHeight="1">
      <c r="A39" s="596"/>
      <c r="B39" s="590" t="s">
        <v>33</v>
      </c>
      <c r="C39" s="762" t="s">
        <v>106</v>
      </c>
      <c r="D39" s="762"/>
      <c r="E39" s="762"/>
      <c r="F39" s="8"/>
      <c r="G39" s="5"/>
      <c r="H39" s="5"/>
      <c r="I39" s="5"/>
      <c r="J39" s="5"/>
      <c r="K39" s="5"/>
      <c r="L39" s="5"/>
      <c r="M39" s="5"/>
      <c r="N39" s="5"/>
    </row>
    <row r="40" spans="1:14" ht="14.4" customHeight="1">
      <c r="A40" s="596"/>
      <c r="B40" s="590" t="s">
        <v>30</v>
      </c>
      <c r="C40" s="762" t="s">
        <v>107</v>
      </c>
      <c r="D40" s="762"/>
      <c r="E40" s="762"/>
      <c r="F40" s="8"/>
      <c r="G40" s="5"/>
      <c r="H40" s="5"/>
      <c r="I40" s="5"/>
      <c r="J40" s="5"/>
      <c r="K40" s="5"/>
      <c r="L40" s="5"/>
      <c r="M40" s="5"/>
      <c r="N40" s="5"/>
    </row>
    <row r="41" spans="1:14" ht="14.4" customHeight="1">
      <c r="A41" s="596"/>
      <c r="B41" s="590" t="s">
        <v>31</v>
      </c>
      <c r="C41" s="762" t="s">
        <v>89</v>
      </c>
      <c r="D41" s="762"/>
      <c r="E41" s="762"/>
      <c r="F41" s="8"/>
      <c r="G41" s="5"/>
      <c r="H41" s="5"/>
      <c r="I41" s="5"/>
      <c r="J41" s="5"/>
      <c r="K41" s="5"/>
      <c r="L41" s="5"/>
      <c r="M41" s="5"/>
      <c r="N41" s="5"/>
    </row>
    <row r="42" spans="1:14">
      <c r="A42" s="596"/>
      <c r="B42" s="768" t="s">
        <v>131</v>
      </c>
      <c r="C42" s="769"/>
      <c r="D42" s="769"/>
      <c r="E42" s="770"/>
      <c r="F42" s="8"/>
      <c r="G42" s="5"/>
      <c r="H42" s="5"/>
      <c r="I42" s="5"/>
      <c r="J42" s="5"/>
      <c r="K42" s="5"/>
      <c r="L42" s="5"/>
      <c r="M42" s="5"/>
      <c r="N42" s="5"/>
    </row>
    <row r="43" spans="1:14">
      <c r="A43" s="604"/>
      <c r="B43" s="5"/>
      <c r="C43" s="5"/>
      <c r="D43" s="367"/>
      <c r="E43" s="8"/>
      <c r="F43" s="5"/>
      <c r="G43" s="5"/>
      <c r="H43" s="5"/>
      <c r="I43" s="5"/>
      <c r="J43" s="5"/>
      <c r="K43" s="5"/>
      <c r="L43" s="5"/>
      <c r="M43" s="5"/>
      <c r="N43" s="5"/>
    </row>
    <row r="44" spans="1:14">
      <c r="A44" s="197">
        <v>9</v>
      </c>
      <c r="B44" s="824" t="s">
        <v>311</v>
      </c>
      <c r="C44" s="800"/>
      <c r="D44" s="800"/>
      <c r="E44" s="800"/>
      <c r="F44" s="12"/>
      <c r="G44" s="6"/>
      <c r="H44" s="6"/>
      <c r="I44" s="6"/>
      <c r="J44" s="5"/>
      <c r="K44" s="5"/>
      <c r="L44" s="5"/>
      <c r="M44" s="5"/>
      <c r="N44" s="5"/>
    </row>
    <row r="45" spans="1:14" ht="52.8">
      <c r="A45" s="589"/>
      <c r="B45" s="600" t="s">
        <v>36</v>
      </c>
      <c r="C45" s="600" t="s">
        <v>37</v>
      </c>
      <c r="D45" s="368" t="s">
        <v>86</v>
      </c>
      <c r="E45" s="600" t="s">
        <v>92</v>
      </c>
      <c r="F45" s="5"/>
      <c r="G45" s="5"/>
      <c r="H45" s="5"/>
      <c r="I45" s="5"/>
      <c r="J45" s="5"/>
      <c r="K45" s="5"/>
      <c r="L45" s="5"/>
      <c r="M45" s="5"/>
      <c r="N45" s="5"/>
    </row>
    <row r="46" spans="1:14" ht="184.8">
      <c r="A46" s="589"/>
      <c r="B46" s="595" t="s">
        <v>779</v>
      </c>
      <c r="C46" s="595" t="s">
        <v>1093</v>
      </c>
      <c r="D46" s="595" t="s">
        <v>1094</v>
      </c>
      <c r="E46" s="599" t="s">
        <v>13</v>
      </c>
      <c r="F46" s="5"/>
      <c r="G46" s="5"/>
      <c r="H46" s="5"/>
      <c r="I46" s="5"/>
      <c r="J46" s="5"/>
      <c r="K46" s="5"/>
      <c r="L46" s="5"/>
      <c r="M46" s="5"/>
      <c r="N46" s="5"/>
    </row>
    <row r="47" spans="1:14" ht="14.4" customHeight="1">
      <c r="A47" s="123"/>
      <c r="B47" s="768"/>
      <c r="C47" s="769"/>
      <c r="D47" s="769"/>
      <c r="E47" s="770"/>
      <c r="F47" s="603"/>
      <c r="G47" s="603"/>
      <c r="H47" s="603"/>
      <c r="I47" s="5"/>
      <c r="J47" s="5"/>
      <c r="K47" s="5"/>
      <c r="L47" s="5"/>
      <c r="M47" s="5"/>
      <c r="N47" s="5"/>
    </row>
    <row r="48" spans="1:14">
      <c r="A48" s="15"/>
      <c r="B48" s="37"/>
      <c r="C48" s="586"/>
      <c r="D48" s="367"/>
      <c r="E48" s="586"/>
      <c r="F48" s="603"/>
      <c r="G48" s="603"/>
      <c r="H48" s="603"/>
      <c r="I48" s="603"/>
      <c r="J48" s="5"/>
      <c r="K48" s="5"/>
      <c r="L48" s="5"/>
      <c r="M48" s="5"/>
      <c r="N48" s="5"/>
    </row>
    <row r="49" spans="1:14">
      <c r="A49" s="11">
        <v>10</v>
      </c>
      <c r="B49" s="766" t="s">
        <v>311</v>
      </c>
      <c r="C49" s="767"/>
      <c r="D49" s="767"/>
      <c r="E49" s="767"/>
      <c r="F49" s="603"/>
      <c r="G49" s="603"/>
      <c r="H49" s="603"/>
      <c r="I49" s="5"/>
      <c r="J49" s="5"/>
      <c r="K49" s="5"/>
      <c r="L49" s="5"/>
      <c r="M49" s="5"/>
      <c r="N49" s="5"/>
    </row>
    <row r="50" spans="1:14" ht="21.75" customHeight="1">
      <c r="A50" s="13"/>
      <c r="B50" s="867" t="s">
        <v>41</v>
      </c>
      <c r="C50" s="1032" t="s">
        <v>1093</v>
      </c>
      <c r="D50" s="1033"/>
      <c r="E50" s="1034"/>
      <c r="F50" s="5"/>
      <c r="G50" s="5"/>
      <c r="H50" s="5"/>
      <c r="I50" s="5"/>
      <c r="J50" s="5"/>
      <c r="K50" s="1"/>
      <c r="L50" s="5"/>
      <c r="M50" s="5"/>
      <c r="N50" s="5"/>
    </row>
    <row r="51" spans="1:14" ht="35.4" customHeight="1">
      <c r="A51" s="13"/>
      <c r="B51" s="868"/>
      <c r="C51" s="1035"/>
      <c r="D51" s="1036"/>
      <c r="E51" s="1037"/>
      <c r="F51" s="5"/>
      <c r="G51" s="5"/>
      <c r="H51" s="5"/>
      <c r="I51" s="5"/>
      <c r="J51" s="5"/>
      <c r="K51" s="1"/>
      <c r="L51" s="5"/>
      <c r="M51" s="5"/>
      <c r="N51" s="5"/>
    </row>
    <row r="52" spans="1:14" ht="63" customHeight="1">
      <c r="A52" s="11"/>
      <c r="B52" s="16" t="s">
        <v>42</v>
      </c>
      <c r="C52" s="764" t="s">
        <v>1094</v>
      </c>
      <c r="D52" s="764"/>
      <c r="E52" s="764"/>
      <c r="F52" s="5"/>
      <c r="G52" s="5"/>
      <c r="H52" s="5"/>
      <c r="I52" s="5"/>
      <c r="J52" s="5"/>
      <c r="K52" s="5"/>
      <c r="L52" s="5"/>
      <c r="M52" s="5"/>
      <c r="N52" s="5"/>
    </row>
    <row r="53" spans="1:14">
      <c r="A53" s="13"/>
      <c r="B53" s="16" t="s">
        <v>43</v>
      </c>
      <c r="C53" s="875" t="s">
        <v>44</v>
      </c>
      <c r="D53" s="876"/>
      <c r="E53" s="877"/>
      <c r="F53" s="5"/>
      <c r="G53" s="5"/>
      <c r="H53" s="5"/>
      <c r="I53" s="5"/>
      <c r="J53" s="5"/>
      <c r="K53" s="17"/>
      <c r="L53" s="5"/>
      <c r="M53" s="5"/>
      <c r="N53" s="5"/>
    </row>
    <row r="54" spans="1:14" ht="14.4" customHeight="1">
      <c r="A54" s="13"/>
      <c r="B54" s="768"/>
      <c r="C54" s="769"/>
      <c r="D54" s="769"/>
      <c r="E54" s="770"/>
      <c r="F54" s="5"/>
      <c r="G54" s="5"/>
      <c r="H54" s="5"/>
      <c r="I54" s="5"/>
      <c r="J54" s="5"/>
      <c r="K54" s="17"/>
      <c r="L54" s="5"/>
      <c r="M54" s="5"/>
      <c r="N54" s="5"/>
    </row>
    <row r="55" spans="1:14">
      <c r="A55" s="18" t="s">
        <v>45</v>
      </c>
      <c r="B55" s="858" t="s">
        <v>46</v>
      </c>
      <c r="C55" s="858"/>
      <c r="D55" s="858"/>
      <c r="E55" s="858"/>
      <c r="F55" s="38"/>
      <c r="G55" s="38"/>
      <c r="H55" s="38"/>
      <c r="I55" s="38"/>
      <c r="J55" s="38"/>
      <c r="K55" s="38"/>
      <c r="L55" s="38"/>
      <c r="M55" s="38"/>
      <c r="N55" s="38"/>
    </row>
    <row r="56" spans="1:14">
      <c r="A56" s="23"/>
      <c r="B56" s="24"/>
      <c r="C56" s="25"/>
      <c r="D56" s="369"/>
      <c r="E56" s="25"/>
      <c r="F56" s="25"/>
      <c r="G56" s="5"/>
      <c r="H56" s="5"/>
      <c r="I56" s="5"/>
      <c r="J56" s="5"/>
      <c r="K56" s="5"/>
      <c r="L56" s="5"/>
      <c r="M56" s="5"/>
      <c r="N56" s="5"/>
    </row>
    <row r="57" spans="1:14">
      <c r="A57" s="596">
        <v>11</v>
      </c>
      <c r="B57" s="2" t="s">
        <v>47</v>
      </c>
      <c r="C57" s="953" t="s">
        <v>134</v>
      </c>
      <c r="D57" s="953"/>
      <c r="E57" s="953"/>
      <c r="F57" s="6"/>
      <c r="G57" s="6"/>
      <c r="H57" s="26"/>
      <c r="I57" s="6"/>
      <c r="J57" s="128"/>
      <c r="K57" s="5"/>
      <c r="L57" s="5"/>
      <c r="M57" s="5"/>
      <c r="N57" s="5"/>
    </row>
    <row r="58" spans="1:14">
      <c r="A58" s="596"/>
      <c r="B58" s="603"/>
      <c r="C58" s="603"/>
      <c r="D58" s="366"/>
      <c r="E58" s="603"/>
      <c r="F58" s="603"/>
      <c r="G58" s="603"/>
      <c r="H58" s="27"/>
      <c r="I58" s="27"/>
      <c r="J58" s="55"/>
      <c r="K58" s="5"/>
      <c r="L58" s="5"/>
      <c r="M58" s="5"/>
      <c r="N58" s="5"/>
    </row>
    <row r="59" spans="1:14">
      <c r="A59" s="596">
        <v>12</v>
      </c>
      <c r="B59" s="6" t="s">
        <v>48</v>
      </c>
      <c r="C59" s="6"/>
      <c r="D59" s="370"/>
      <c r="E59" s="26"/>
      <c r="F59" s="26"/>
      <c r="G59" s="6"/>
      <c r="H59" s="6"/>
      <c r="I59" s="6"/>
      <c r="J59" s="6"/>
      <c r="K59" s="6"/>
      <c r="L59" s="6"/>
      <c r="M59" s="6"/>
      <c r="N59" s="6"/>
    </row>
    <row r="60" spans="1:14">
      <c r="A60" s="596"/>
      <c r="B60" s="6"/>
      <c r="C60" s="6"/>
      <c r="D60" s="370"/>
      <c r="E60" s="26"/>
      <c r="F60" s="26"/>
      <c r="G60" s="26"/>
      <c r="H60" s="6"/>
      <c r="I60" s="6"/>
      <c r="J60" s="6"/>
      <c r="K60" s="6"/>
      <c r="L60" s="6"/>
      <c r="M60" s="6"/>
      <c r="N60" s="6"/>
    </row>
    <row r="61" spans="1:14">
      <c r="A61" s="596"/>
      <c r="B61" s="590" t="s">
        <v>49</v>
      </c>
      <c r="C61" s="762" t="s">
        <v>780</v>
      </c>
      <c r="D61" s="762"/>
      <c r="E61" s="762"/>
      <c r="F61" s="27"/>
      <c r="G61" s="27"/>
      <c r="H61" s="603"/>
      <c r="I61" s="603"/>
      <c r="J61" s="603"/>
      <c r="K61" s="603"/>
      <c r="L61" s="603"/>
      <c r="M61" s="603"/>
      <c r="N61" s="603"/>
    </row>
    <row r="62" spans="1:14">
      <c r="A62" s="596"/>
      <c r="B62" s="603"/>
      <c r="C62" s="603"/>
      <c r="D62" s="371"/>
      <c r="E62" s="55"/>
      <c r="F62" s="603"/>
      <c r="G62" s="603"/>
      <c r="H62" s="55"/>
      <c r="I62" s="603"/>
      <c r="J62" s="55"/>
      <c r="K62" s="603"/>
      <c r="L62" s="603"/>
      <c r="M62" s="603"/>
      <c r="N62" s="603"/>
    </row>
    <row r="63" spans="1:14">
      <c r="A63" s="596"/>
      <c r="B63" s="767" t="s">
        <v>50</v>
      </c>
      <c r="C63" s="800" t="s">
        <v>781</v>
      </c>
      <c r="D63" s="1093" t="s">
        <v>100</v>
      </c>
      <c r="E63" s="802" t="s">
        <v>96</v>
      </c>
      <c r="F63" s="790" t="s">
        <v>117</v>
      </c>
      <c r="G63" s="791"/>
      <c r="H63" s="792"/>
      <c r="I63" s="771" t="s">
        <v>52</v>
      </c>
      <c r="J63" s="771"/>
      <c r="K63" s="771"/>
      <c r="L63" s="771" t="s">
        <v>53</v>
      </c>
      <c r="M63" s="771"/>
      <c r="N63" s="771"/>
    </row>
    <row r="64" spans="1:14" ht="52.8">
      <c r="A64" s="604"/>
      <c r="B64" s="767"/>
      <c r="C64" s="801"/>
      <c r="D64" s="1094"/>
      <c r="E64" s="803"/>
      <c r="F64" s="590" t="s">
        <v>54</v>
      </c>
      <c r="G64" s="590" t="s">
        <v>55</v>
      </c>
      <c r="H64" s="590" t="s">
        <v>56</v>
      </c>
      <c r="I64" s="590" t="s">
        <v>57</v>
      </c>
      <c r="J64" s="590" t="s">
        <v>55</v>
      </c>
      <c r="K64" s="590" t="s">
        <v>56</v>
      </c>
      <c r="L64" s="590" t="s">
        <v>57</v>
      </c>
      <c r="M64" s="590" t="s">
        <v>55</v>
      </c>
      <c r="N64" s="590" t="s">
        <v>56</v>
      </c>
    </row>
    <row r="65" spans="1:14">
      <c r="A65" s="604"/>
      <c r="B65" s="590" t="s">
        <v>58</v>
      </c>
      <c r="C65" s="130">
        <v>85.5</v>
      </c>
      <c r="D65" s="594">
        <v>73.819999999999993</v>
      </c>
      <c r="E65" s="594">
        <v>81.62</v>
      </c>
      <c r="F65" s="594" t="s">
        <v>40</v>
      </c>
      <c r="G65" s="594" t="s">
        <v>40</v>
      </c>
      <c r="H65" s="594" t="s">
        <v>40</v>
      </c>
      <c r="I65" s="594" t="s">
        <v>40</v>
      </c>
      <c r="J65" s="594" t="s">
        <v>40</v>
      </c>
      <c r="K65" s="594" t="s">
        <v>40</v>
      </c>
      <c r="L65" s="594" t="s">
        <v>40</v>
      </c>
      <c r="M65" s="594" t="s">
        <v>40</v>
      </c>
      <c r="N65" s="594" t="s">
        <v>40</v>
      </c>
    </row>
    <row r="66" spans="1:14">
      <c r="A66" s="604"/>
      <c r="B66" s="590" t="s">
        <v>782</v>
      </c>
      <c r="C66" s="130">
        <v>73917.03</v>
      </c>
      <c r="D66" s="594">
        <v>76992.77</v>
      </c>
      <c r="E66" s="594">
        <v>78759.399999999994</v>
      </c>
      <c r="F66" s="594" t="s">
        <v>40</v>
      </c>
      <c r="G66" s="594" t="s">
        <v>40</v>
      </c>
      <c r="H66" s="594" t="s">
        <v>40</v>
      </c>
      <c r="I66" s="594" t="s">
        <v>40</v>
      </c>
      <c r="J66" s="594" t="s">
        <v>40</v>
      </c>
      <c r="K66" s="594" t="s">
        <v>40</v>
      </c>
      <c r="L66" s="594" t="s">
        <v>40</v>
      </c>
      <c r="M66" s="594" t="s">
        <v>40</v>
      </c>
      <c r="N66" s="594" t="s">
        <v>40</v>
      </c>
    </row>
    <row r="67" spans="1:14">
      <c r="A67" s="604"/>
      <c r="B67" s="590" t="s">
        <v>313</v>
      </c>
      <c r="C67" s="829" t="s">
        <v>76</v>
      </c>
      <c r="D67" s="829"/>
      <c r="E67" s="829"/>
      <c r="F67" s="829"/>
      <c r="G67" s="829"/>
      <c r="H67" s="829"/>
      <c r="I67" s="829"/>
      <c r="J67" s="829"/>
      <c r="K67" s="829"/>
      <c r="L67" s="829"/>
      <c r="M67" s="829"/>
      <c r="N67" s="829"/>
    </row>
    <row r="68" spans="1:14" s="5" customFormat="1" ht="13.2">
      <c r="A68" s="604"/>
      <c r="B68" s="831" t="s">
        <v>783</v>
      </c>
      <c r="C68" s="831"/>
      <c r="D68" s="831"/>
      <c r="E68" s="831"/>
      <c r="F68" s="831"/>
      <c r="G68" s="831"/>
      <c r="H68" s="831"/>
      <c r="I68" s="831"/>
      <c r="J68" s="831"/>
      <c r="K68" s="831"/>
      <c r="L68" s="831"/>
      <c r="M68" s="831"/>
      <c r="N68" s="831"/>
    </row>
    <row r="69" spans="1:14">
      <c r="A69" s="604"/>
      <c r="B69" s="832" t="s">
        <v>17</v>
      </c>
      <c r="C69" s="832"/>
      <c r="D69" s="832"/>
      <c r="E69" s="832"/>
      <c r="F69" s="832"/>
      <c r="G69" s="832"/>
      <c r="H69" s="832"/>
      <c r="I69" s="832"/>
      <c r="J69" s="832"/>
      <c r="K69" s="832"/>
      <c r="L69" s="832"/>
      <c r="M69" s="832"/>
      <c r="N69" s="832"/>
    </row>
    <row r="70" spans="1:14">
      <c r="A70" s="604"/>
      <c r="B70" s="810" t="s">
        <v>60</v>
      </c>
      <c r="C70" s="810"/>
      <c r="D70" s="810"/>
      <c r="E70" s="810"/>
      <c r="F70" s="810"/>
      <c r="G70" s="810"/>
      <c r="H70" s="810"/>
      <c r="I70" s="810"/>
      <c r="J70" s="810"/>
      <c r="K70" s="810"/>
      <c r="L70" s="810"/>
      <c r="M70" s="810"/>
      <c r="N70" s="810"/>
    </row>
    <row r="71" spans="1:14">
      <c r="A71" s="1"/>
      <c r="B71" s="853" t="s">
        <v>61</v>
      </c>
      <c r="C71" s="853"/>
      <c r="D71" s="853"/>
      <c r="E71" s="853"/>
      <c r="F71" s="853"/>
      <c r="G71" s="853"/>
      <c r="H71" s="853"/>
      <c r="I71" s="853"/>
      <c r="J71" s="853"/>
      <c r="K71" s="853"/>
      <c r="L71" s="853"/>
      <c r="M71" s="853"/>
      <c r="N71" s="853"/>
    </row>
    <row r="72" spans="1:14">
      <c r="A72" s="604"/>
      <c r="B72" s="831" t="s">
        <v>110</v>
      </c>
      <c r="C72" s="831"/>
      <c r="D72" s="831"/>
      <c r="E72" s="831"/>
      <c r="F72" s="831"/>
      <c r="G72" s="831"/>
      <c r="H72" s="831"/>
      <c r="I72" s="831"/>
      <c r="J72" s="831"/>
      <c r="K72" s="831"/>
      <c r="L72" s="831"/>
      <c r="M72" s="831"/>
      <c r="N72" s="831"/>
    </row>
    <row r="73" spans="1:14">
      <c r="A73" s="604"/>
      <c r="B73" s="831" t="s">
        <v>62</v>
      </c>
      <c r="C73" s="831"/>
      <c r="D73" s="831"/>
      <c r="E73" s="831"/>
      <c r="F73" s="831"/>
      <c r="G73" s="831"/>
      <c r="H73" s="831"/>
      <c r="I73" s="831"/>
      <c r="J73" s="831"/>
      <c r="K73" s="831"/>
      <c r="L73" s="831"/>
      <c r="M73" s="831"/>
      <c r="N73" s="831"/>
    </row>
    <row r="74" spans="1:14">
      <c r="A74" s="604"/>
      <c r="B74" s="30"/>
      <c r="C74" s="30"/>
      <c r="D74" s="372"/>
      <c r="E74" s="30"/>
      <c r="F74" s="30"/>
      <c r="G74" s="8"/>
      <c r="H74" s="8"/>
      <c r="I74" s="8"/>
      <c r="J74" s="8"/>
      <c r="K74" s="8"/>
      <c r="L74" s="8" t="s">
        <v>119</v>
      </c>
      <c r="M74" s="8"/>
      <c r="N74" s="8"/>
    </row>
    <row r="75" spans="1:14" ht="48" customHeight="1">
      <c r="A75" s="596">
        <v>13</v>
      </c>
      <c r="B75" s="796" t="s">
        <v>63</v>
      </c>
      <c r="C75" s="797"/>
      <c r="D75" s="797"/>
      <c r="E75" s="797"/>
      <c r="F75" s="797"/>
      <c r="G75" s="766"/>
      <c r="H75" s="6"/>
      <c r="I75" s="6"/>
      <c r="J75" s="6"/>
      <c r="K75" s="6"/>
      <c r="L75" s="6"/>
      <c r="M75" s="6"/>
      <c r="N75" s="6"/>
    </row>
    <row r="76" spans="1:14">
      <c r="A76" s="596"/>
      <c r="B76" s="5"/>
      <c r="C76" s="603"/>
      <c r="D76" s="366"/>
      <c r="E76" s="603"/>
      <c r="F76" s="603"/>
      <c r="G76" s="603"/>
      <c r="H76" s="603"/>
      <c r="I76" s="603"/>
      <c r="J76" s="603"/>
      <c r="K76" s="603"/>
      <c r="L76" s="603"/>
      <c r="M76" s="603"/>
      <c r="N76" s="603"/>
    </row>
    <row r="77" spans="1:14" ht="26.4">
      <c r="A77" s="604"/>
      <c r="B77" s="587" t="s">
        <v>64</v>
      </c>
      <c r="C77" s="589" t="s">
        <v>65</v>
      </c>
      <c r="D77" s="364" t="s">
        <v>342</v>
      </c>
      <c r="E77" s="589" t="s">
        <v>94</v>
      </c>
      <c r="F77" s="589" t="s">
        <v>67</v>
      </c>
      <c r="G77" s="589" t="s">
        <v>81</v>
      </c>
      <c r="H77" s="8"/>
      <c r="I77" s="8"/>
      <c r="J77" s="8"/>
      <c r="K77" s="8"/>
      <c r="L77" s="8"/>
      <c r="M77" s="8"/>
      <c r="N77" s="8"/>
    </row>
    <row r="78" spans="1:14" ht="25.5" customHeight="1">
      <c r="A78" s="604"/>
      <c r="B78" s="828" t="s">
        <v>440</v>
      </c>
      <c r="C78" s="91" t="s">
        <v>698</v>
      </c>
      <c r="D78" s="130">
        <v>3.27</v>
      </c>
      <c r="E78" s="958" t="s">
        <v>699</v>
      </c>
      <c r="F78" s="958" t="s">
        <v>108</v>
      </c>
      <c r="G78" s="958" t="s">
        <v>95</v>
      </c>
      <c r="H78" s="32"/>
      <c r="I78" s="32"/>
      <c r="J78" s="32"/>
      <c r="K78" s="32"/>
      <c r="L78" s="32"/>
      <c r="M78" s="32"/>
      <c r="N78" s="32"/>
    </row>
    <row r="79" spans="1:14" ht="26.4">
      <c r="A79" s="604"/>
      <c r="B79" s="956"/>
      <c r="C79" s="91" t="s">
        <v>784</v>
      </c>
      <c r="D79" s="130">
        <v>32.36</v>
      </c>
      <c r="E79" s="959"/>
      <c r="F79" s="959"/>
      <c r="G79" s="959"/>
      <c r="H79" s="32"/>
      <c r="I79" s="32"/>
      <c r="J79" s="32"/>
      <c r="K79" s="32"/>
      <c r="L79" s="32"/>
      <c r="M79" s="32"/>
      <c r="N79" s="32"/>
    </row>
    <row r="80" spans="1:14">
      <c r="A80" s="604"/>
      <c r="B80" s="957"/>
      <c r="C80" s="91" t="s">
        <v>70</v>
      </c>
      <c r="D80" s="130" t="s">
        <v>77</v>
      </c>
      <c r="E80" s="959"/>
      <c r="F80" s="959"/>
      <c r="G80" s="959"/>
      <c r="H80" s="32"/>
      <c r="I80" s="32"/>
      <c r="J80" s="32"/>
      <c r="K80" s="32"/>
      <c r="L80" s="32"/>
      <c r="M80" s="32"/>
      <c r="N80" s="32"/>
    </row>
    <row r="81" spans="1:14">
      <c r="A81" s="604"/>
      <c r="B81" s="828" t="s">
        <v>71</v>
      </c>
      <c r="C81" s="91" t="s">
        <v>698</v>
      </c>
      <c r="D81" s="130">
        <v>20.49</v>
      </c>
      <c r="E81" s="959"/>
      <c r="F81" s="959"/>
      <c r="G81" s="959"/>
      <c r="H81" s="32"/>
      <c r="I81" s="32"/>
      <c r="J81" s="32"/>
      <c r="K81" s="32"/>
      <c r="L81" s="32"/>
      <c r="M81" s="32"/>
      <c r="N81" s="32"/>
    </row>
    <row r="82" spans="1:14" ht="26.4">
      <c r="A82" s="604"/>
      <c r="B82" s="956"/>
      <c r="C82" s="91" t="s">
        <v>784</v>
      </c>
      <c r="D82" s="130">
        <v>29.13</v>
      </c>
      <c r="E82" s="959"/>
      <c r="F82" s="959"/>
      <c r="G82" s="959"/>
      <c r="H82" s="32"/>
      <c r="I82" s="32"/>
      <c r="J82" s="32"/>
      <c r="K82" s="32"/>
      <c r="L82" s="32"/>
      <c r="M82" s="32"/>
      <c r="N82" s="32"/>
    </row>
    <row r="83" spans="1:14">
      <c r="A83" s="604"/>
      <c r="B83" s="957"/>
      <c r="C83" s="91" t="s">
        <v>70</v>
      </c>
      <c r="D83" s="130" t="s">
        <v>77</v>
      </c>
      <c r="E83" s="959"/>
      <c r="F83" s="959"/>
      <c r="G83" s="959"/>
      <c r="H83" s="32"/>
      <c r="I83" s="32"/>
      <c r="J83" s="32"/>
      <c r="K83" s="32"/>
      <c r="L83" s="32"/>
      <c r="M83" s="32"/>
      <c r="N83" s="32"/>
    </row>
    <row r="84" spans="1:14">
      <c r="A84" s="604"/>
      <c r="B84" s="828" t="s">
        <v>72</v>
      </c>
      <c r="C84" s="91" t="s">
        <v>698</v>
      </c>
      <c r="D84" s="130">
        <v>21.32</v>
      </c>
      <c r="E84" s="959"/>
      <c r="F84" s="959"/>
      <c r="G84" s="959"/>
      <c r="H84" s="32"/>
      <c r="I84" s="32"/>
      <c r="J84" s="32"/>
      <c r="K84" s="32"/>
      <c r="L84" s="32"/>
      <c r="M84" s="32"/>
      <c r="N84" s="32"/>
    </row>
    <row r="85" spans="1:14" ht="26.4">
      <c r="A85" s="604"/>
      <c r="B85" s="956"/>
      <c r="C85" s="91" t="s">
        <v>784</v>
      </c>
      <c r="D85" s="130">
        <v>17.23</v>
      </c>
      <c r="E85" s="959"/>
      <c r="F85" s="959"/>
      <c r="G85" s="959"/>
      <c r="H85" s="32"/>
      <c r="I85" s="32"/>
      <c r="J85" s="32"/>
      <c r="K85" s="32"/>
      <c r="L85" s="32"/>
      <c r="M85" s="32"/>
      <c r="N85" s="32"/>
    </row>
    <row r="86" spans="1:14">
      <c r="A86" s="604"/>
      <c r="B86" s="957"/>
      <c r="C86" s="91" t="s">
        <v>70</v>
      </c>
      <c r="D86" s="130" t="s">
        <v>77</v>
      </c>
      <c r="E86" s="959"/>
      <c r="F86" s="959"/>
      <c r="G86" s="959"/>
      <c r="H86" s="32"/>
      <c r="I86" s="32"/>
      <c r="J86" s="32"/>
      <c r="K86" s="32"/>
      <c r="L86" s="32"/>
      <c r="M86" s="32"/>
      <c r="N86" s="32"/>
    </row>
    <row r="87" spans="1:14">
      <c r="A87" s="604"/>
      <c r="B87" s="972" t="s">
        <v>73</v>
      </c>
      <c r="C87" s="91" t="s">
        <v>698</v>
      </c>
      <c r="D87" s="130">
        <v>19.86</v>
      </c>
      <c r="E87" s="959"/>
      <c r="F87" s="959"/>
      <c r="G87" s="959"/>
      <c r="H87" s="32"/>
      <c r="I87" s="32"/>
      <c r="J87" s="32"/>
      <c r="K87" s="32"/>
      <c r="L87" s="32"/>
      <c r="M87" s="32"/>
      <c r="N87" s="32"/>
    </row>
    <row r="88" spans="1:14" ht="26.4">
      <c r="A88" s="604"/>
      <c r="B88" s="973"/>
      <c r="C88" s="91" t="s">
        <v>784</v>
      </c>
      <c r="D88" s="130" t="s">
        <v>77</v>
      </c>
      <c r="E88" s="959"/>
      <c r="F88" s="959"/>
      <c r="G88" s="959"/>
      <c r="H88" s="32"/>
      <c r="I88" s="32"/>
      <c r="J88" s="32"/>
      <c r="K88" s="32"/>
      <c r="L88" s="32"/>
      <c r="M88" s="32"/>
      <c r="N88" s="32"/>
    </row>
    <row r="89" spans="1:14" ht="15" customHeight="1">
      <c r="A89" s="604"/>
      <c r="B89" s="973"/>
      <c r="C89" s="2" t="s">
        <v>70</v>
      </c>
      <c r="D89" s="130" t="s">
        <v>77</v>
      </c>
      <c r="E89" s="974"/>
      <c r="F89" s="974"/>
      <c r="G89" s="974"/>
      <c r="H89" s="32"/>
      <c r="I89" s="32"/>
      <c r="J89" s="32"/>
      <c r="K89" s="32"/>
      <c r="L89" s="32"/>
      <c r="M89" s="32"/>
      <c r="N89" s="32"/>
    </row>
    <row r="90" spans="1:14" ht="15.75" customHeight="1">
      <c r="A90" s="5"/>
      <c r="B90" s="1028" t="s">
        <v>785</v>
      </c>
      <c r="C90" s="1028"/>
      <c r="D90" s="1028"/>
      <c r="E90" s="1028"/>
      <c r="F90" s="1028"/>
      <c r="G90" s="1028"/>
      <c r="H90" s="32"/>
      <c r="I90" s="32"/>
      <c r="J90" s="5"/>
      <c r="K90" s="5"/>
      <c r="L90" s="5"/>
      <c r="M90" s="5"/>
      <c r="N90" s="5"/>
    </row>
    <row r="91" spans="1:14" ht="43.2" customHeight="1">
      <c r="A91" s="586"/>
      <c r="B91" s="36" t="s">
        <v>74</v>
      </c>
      <c r="C91" s="807" t="s">
        <v>1095</v>
      </c>
      <c r="D91" s="807"/>
      <c r="E91" s="807"/>
      <c r="F91" s="807"/>
      <c r="G91" s="807"/>
      <c r="H91" s="5"/>
      <c r="I91" s="5"/>
      <c r="J91" s="5"/>
      <c r="K91" s="5"/>
      <c r="L91" s="5"/>
      <c r="M91" s="5"/>
      <c r="N91" s="5"/>
    </row>
    <row r="92" spans="1:14">
      <c r="A92" s="5"/>
      <c r="B92" s="5"/>
      <c r="C92" s="598"/>
      <c r="D92" s="374"/>
      <c r="E92" s="585"/>
      <c r="F92" s="585"/>
      <c r="G92" s="585"/>
      <c r="H92" s="5"/>
      <c r="I92" s="5"/>
      <c r="J92" s="5"/>
      <c r="K92" s="5"/>
      <c r="L92" s="5"/>
      <c r="M92" s="5"/>
      <c r="N92" s="5"/>
    </row>
    <row r="93" spans="1:14">
      <c r="A93" s="5"/>
      <c r="B93" s="5"/>
      <c r="C93" s="5"/>
      <c r="D93" s="374"/>
      <c r="H93" s="5"/>
      <c r="I93" s="5"/>
      <c r="J93" s="5"/>
      <c r="K93" s="5"/>
      <c r="L93" s="5"/>
      <c r="M93" s="5"/>
      <c r="N93" s="5"/>
    </row>
    <row r="94" spans="1:14" ht="15" customHeight="1">
      <c r="A94" s="5"/>
      <c r="B94" s="5"/>
      <c r="C94" s="5"/>
      <c r="D94" s="361"/>
      <c r="H94" s="585"/>
      <c r="I94" s="5"/>
      <c r="J94" s="5"/>
      <c r="K94" s="5"/>
      <c r="L94" s="5"/>
      <c r="M94" s="5"/>
      <c r="N94" s="5"/>
    </row>
    <row r="95" spans="1:14" ht="15" customHeight="1">
      <c r="B95" s="843" t="s">
        <v>806</v>
      </c>
      <c r="C95" s="843"/>
      <c r="D95" s="843"/>
      <c r="E95" s="843"/>
      <c r="F95" s="843"/>
      <c r="G95" s="843"/>
    </row>
    <row r="96" spans="1:14" ht="15" customHeight="1">
      <c r="B96" s="933" t="s">
        <v>855</v>
      </c>
      <c r="C96" s="933"/>
      <c r="D96" s="933"/>
      <c r="E96" s="933"/>
      <c r="F96" s="933"/>
      <c r="G96" s="933"/>
    </row>
    <row r="97" spans="3:4">
      <c r="C97" s="615"/>
      <c r="D97" s="615"/>
    </row>
    <row r="98" spans="3:4">
      <c r="C98" s="614"/>
    </row>
    <row r="99" spans="3:4">
      <c r="C99" s="615"/>
      <c r="D99" s="615"/>
    </row>
    <row r="100" spans="3:4">
      <c r="C100" s="615"/>
    </row>
  </sheetData>
  <mergeCells count="68">
    <mergeCell ref="B90:G90"/>
    <mergeCell ref="C91:G91"/>
    <mergeCell ref="B95:G95"/>
    <mergeCell ref="B96:G96"/>
    <mergeCell ref="B72:N72"/>
    <mergeCell ref="B73:N73"/>
    <mergeCell ref="B75:G75"/>
    <mergeCell ref="B78:B80"/>
    <mergeCell ref="E78:E89"/>
    <mergeCell ref="F78:F89"/>
    <mergeCell ref="G78:G89"/>
    <mergeCell ref="B81:B83"/>
    <mergeCell ref="B84:B86"/>
    <mergeCell ref="B87:B89"/>
    <mergeCell ref="B71:N71"/>
    <mergeCell ref="B63:B64"/>
    <mergeCell ref="C63:C64"/>
    <mergeCell ref="D63:D64"/>
    <mergeCell ref="E63:E64"/>
    <mergeCell ref="F63:H63"/>
    <mergeCell ref="I63:K63"/>
    <mergeCell ref="L63:N63"/>
    <mergeCell ref="C67:N67"/>
    <mergeCell ref="B68:N68"/>
    <mergeCell ref="B69:N69"/>
    <mergeCell ref="B70:N70"/>
    <mergeCell ref="C61:E61"/>
    <mergeCell ref="B42:E42"/>
    <mergeCell ref="B44:E44"/>
    <mergeCell ref="B47:E47"/>
    <mergeCell ref="B49:E49"/>
    <mergeCell ref="B50:B51"/>
    <mergeCell ref="C50:E51"/>
    <mergeCell ref="C52:E52"/>
    <mergeCell ref="C53:E53"/>
    <mergeCell ref="B54:E54"/>
    <mergeCell ref="B55:E55"/>
    <mergeCell ref="C57:E57"/>
    <mergeCell ref="C41:E41"/>
    <mergeCell ref="C27:C30"/>
    <mergeCell ref="D27:D30"/>
    <mergeCell ref="E27:E30"/>
    <mergeCell ref="B31:E31"/>
    <mergeCell ref="B33:E33"/>
    <mergeCell ref="C34:E34"/>
    <mergeCell ref="C35:E35"/>
    <mergeCell ref="C36:E36"/>
    <mergeCell ref="B38:E38"/>
    <mergeCell ref="C39:E39"/>
    <mergeCell ref="C40:E40"/>
    <mergeCell ref="B25:E25"/>
    <mergeCell ref="C11:E11"/>
    <mergeCell ref="B12:E12"/>
    <mergeCell ref="C14:E14"/>
    <mergeCell ref="B15:E15"/>
    <mergeCell ref="B17:E17"/>
    <mergeCell ref="C18:E18"/>
    <mergeCell ref="C19:E19"/>
    <mergeCell ref="C20:E20"/>
    <mergeCell ref="C21:E21"/>
    <mergeCell ref="C22:E22"/>
    <mergeCell ref="B24:E24"/>
    <mergeCell ref="B9:E9"/>
    <mergeCell ref="A1:B1"/>
    <mergeCell ref="C3:E3"/>
    <mergeCell ref="C5:E5"/>
    <mergeCell ref="B6:E6"/>
    <mergeCell ref="C8:E8"/>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opLeftCell="A47" workbookViewId="0">
      <selection activeCell="B74" sqref="B74"/>
    </sheetView>
  </sheetViews>
  <sheetFormatPr defaultRowHeight="13.2"/>
  <cols>
    <col min="1" max="1" width="6.44140625" style="38" bestFit="1" customWidth="1"/>
    <col min="2" max="2" width="46" style="38" bestFit="1" customWidth="1"/>
    <col min="3" max="3" width="22.6640625" style="38" customWidth="1"/>
    <col min="4" max="4" width="18.109375" style="38" customWidth="1"/>
    <col min="5" max="5" width="16.44140625" style="38" customWidth="1"/>
    <col min="6" max="6" width="14" style="38" customWidth="1"/>
    <col min="7" max="7" width="14.44140625" style="38" customWidth="1"/>
    <col min="8" max="8" width="10" style="38" bestFit="1" customWidth="1"/>
    <col min="9" max="9" width="10.44140625" style="38" bestFit="1" customWidth="1"/>
    <col min="10" max="10" width="9.109375" style="38" bestFit="1" customWidth="1"/>
    <col min="11" max="11" width="6.88671875" style="38" bestFit="1" customWidth="1"/>
    <col min="12" max="12" width="7.109375" style="38" bestFit="1" customWidth="1"/>
    <col min="13" max="14" width="6.88671875" style="38" bestFit="1" customWidth="1"/>
    <col min="15" max="16384" width="8.88671875" style="38"/>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16.5" customHeight="1">
      <c r="A3" s="194" t="s">
        <v>1</v>
      </c>
      <c r="B3" s="2" t="s">
        <v>2</v>
      </c>
      <c r="C3" s="933" t="s">
        <v>798</v>
      </c>
      <c r="D3" s="933"/>
      <c r="E3" s="933"/>
      <c r="F3" s="5"/>
      <c r="H3" s="5"/>
      <c r="I3" s="5"/>
      <c r="J3" s="5"/>
      <c r="K3" s="5"/>
      <c r="L3" s="5"/>
      <c r="M3" s="5"/>
      <c r="N3" s="5"/>
    </row>
    <row r="4" spans="1:14">
      <c r="A4" s="5"/>
      <c r="B4" s="5"/>
      <c r="C4" s="5"/>
      <c r="D4" s="70"/>
      <c r="E4" s="5"/>
      <c r="F4" s="5"/>
      <c r="G4" s="5"/>
      <c r="H4" s="5"/>
      <c r="I4" s="5"/>
      <c r="J4" s="5"/>
      <c r="K4" s="5"/>
      <c r="L4" s="5"/>
      <c r="M4" s="5"/>
      <c r="N4" s="5"/>
    </row>
    <row r="5" spans="1:14">
      <c r="A5" s="19">
        <v>1</v>
      </c>
      <c r="B5" s="2" t="s">
        <v>3</v>
      </c>
      <c r="C5" s="805" t="s">
        <v>690</v>
      </c>
      <c r="D5" s="805"/>
      <c r="E5" s="805"/>
      <c r="F5" s="5"/>
      <c r="G5" s="5"/>
      <c r="H5" s="5"/>
      <c r="I5" s="5"/>
      <c r="J5" s="5"/>
      <c r="K5" s="5"/>
      <c r="L5" s="5"/>
      <c r="M5" s="5"/>
      <c r="N5" s="5"/>
    </row>
    <row r="6" spans="1:14">
      <c r="A6" s="187"/>
      <c r="B6" s="810" t="s">
        <v>5</v>
      </c>
      <c r="C6" s="810"/>
      <c r="D6" s="810"/>
      <c r="E6" s="810"/>
      <c r="F6" s="5"/>
      <c r="G6" s="5"/>
      <c r="H6" s="5"/>
      <c r="I6" s="5"/>
      <c r="J6" s="5"/>
      <c r="K6" s="5"/>
      <c r="L6" s="5"/>
      <c r="M6" s="5"/>
      <c r="N6" s="5"/>
    </row>
    <row r="7" spans="1:14">
      <c r="A7" s="187"/>
      <c r="B7" s="6"/>
      <c r="C7" s="5"/>
      <c r="D7" s="70"/>
      <c r="E7" s="5"/>
      <c r="F7" s="5"/>
      <c r="G7" s="5"/>
      <c r="H7" s="5"/>
      <c r="I7" s="5"/>
      <c r="J7" s="5"/>
      <c r="K7" s="5"/>
      <c r="L7" s="5"/>
      <c r="M7" s="5"/>
      <c r="N7" s="5"/>
    </row>
    <row r="8" spans="1:14">
      <c r="A8" s="187">
        <v>2</v>
      </c>
      <c r="B8" s="2" t="s">
        <v>6</v>
      </c>
      <c r="C8" s="807" t="s">
        <v>1259</v>
      </c>
      <c r="D8" s="807"/>
      <c r="E8" s="807"/>
      <c r="F8" s="5"/>
      <c r="G8" s="5"/>
      <c r="H8" s="5"/>
      <c r="I8" s="5"/>
      <c r="J8" s="5"/>
      <c r="K8" s="5"/>
      <c r="L8" s="5"/>
      <c r="M8" s="5"/>
      <c r="N8" s="5"/>
    </row>
    <row r="9" spans="1:14">
      <c r="A9" s="187"/>
      <c r="B9" s="810" t="s">
        <v>5</v>
      </c>
      <c r="C9" s="810"/>
      <c r="D9" s="810"/>
      <c r="E9" s="810"/>
      <c r="F9" s="5"/>
      <c r="G9" s="5"/>
      <c r="H9" s="5"/>
      <c r="I9" s="5"/>
      <c r="J9" s="5"/>
      <c r="K9" s="5"/>
      <c r="L9" s="5"/>
      <c r="M9" s="5"/>
      <c r="N9" s="5"/>
    </row>
    <row r="10" spans="1:14">
      <c r="A10" s="187"/>
      <c r="B10" s="6"/>
      <c r="C10" s="5"/>
      <c r="D10" s="70"/>
      <c r="E10" s="5"/>
      <c r="F10" s="5"/>
      <c r="G10" s="5"/>
      <c r="H10" s="5"/>
      <c r="I10" s="5"/>
      <c r="J10" s="5"/>
      <c r="K10" s="5"/>
      <c r="L10" s="5"/>
      <c r="M10" s="5"/>
      <c r="N10" s="5"/>
    </row>
    <row r="11" spans="1:14" ht="27" customHeight="1">
      <c r="A11" s="187">
        <v>3</v>
      </c>
      <c r="B11" s="2" t="s">
        <v>7</v>
      </c>
      <c r="C11" s="805" t="s">
        <v>332</v>
      </c>
      <c r="D11" s="805"/>
      <c r="E11" s="805"/>
      <c r="F11" s="5"/>
      <c r="G11" s="5"/>
      <c r="H11" s="5"/>
      <c r="I11" s="5"/>
      <c r="J11" s="5"/>
      <c r="K11" s="5"/>
      <c r="L11" s="5"/>
      <c r="M11" s="5"/>
      <c r="N11" s="5"/>
    </row>
    <row r="12" spans="1:14">
      <c r="A12" s="187"/>
      <c r="B12" s="810" t="s">
        <v>5</v>
      </c>
      <c r="C12" s="810"/>
      <c r="D12" s="810"/>
      <c r="E12" s="810"/>
      <c r="F12" s="5"/>
      <c r="G12" s="5"/>
      <c r="H12" s="5"/>
      <c r="I12" s="5"/>
      <c r="J12" s="5"/>
      <c r="K12" s="5"/>
      <c r="L12" s="5"/>
      <c r="M12" s="5"/>
      <c r="N12" s="5"/>
    </row>
    <row r="13" spans="1:14">
      <c r="A13" s="187"/>
      <c r="B13" s="6"/>
      <c r="C13" s="5"/>
      <c r="D13" s="70"/>
      <c r="E13" s="5"/>
      <c r="F13" s="5"/>
      <c r="G13" s="5"/>
      <c r="H13" s="5"/>
      <c r="I13" s="5"/>
      <c r="J13" s="5"/>
      <c r="K13" s="5"/>
      <c r="L13" s="5"/>
      <c r="M13" s="5"/>
      <c r="N13" s="5"/>
    </row>
    <row r="14" spans="1:14">
      <c r="A14" s="187">
        <v>4</v>
      </c>
      <c r="B14" s="2" t="s">
        <v>9</v>
      </c>
      <c r="C14" s="1116" t="s">
        <v>799</v>
      </c>
      <c r="D14" s="1116"/>
      <c r="E14" s="1116"/>
      <c r="F14" s="175"/>
      <c r="G14" s="5"/>
      <c r="H14" s="5"/>
      <c r="I14" s="5"/>
      <c r="J14" s="5"/>
      <c r="K14" s="5"/>
      <c r="L14" s="5"/>
      <c r="M14" s="5"/>
      <c r="N14" s="5"/>
    </row>
    <row r="15" spans="1:14">
      <c r="A15" s="187"/>
      <c r="B15" s="810" t="s">
        <v>10</v>
      </c>
      <c r="C15" s="810"/>
      <c r="D15" s="810"/>
      <c r="E15" s="810"/>
      <c r="F15" s="175"/>
      <c r="G15" s="5"/>
      <c r="H15" s="5"/>
      <c r="I15" s="5"/>
      <c r="J15" s="5"/>
      <c r="K15" s="5"/>
      <c r="L15" s="5"/>
      <c r="M15" s="5"/>
      <c r="N15" s="5"/>
    </row>
    <row r="16" spans="1:14">
      <c r="A16" s="187"/>
      <c r="B16" s="5"/>
      <c r="C16" s="5"/>
      <c r="D16" s="70"/>
      <c r="E16" s="5"/>
      <c r="F16" s="5"/>
      <c r="G16" s="5"/>
      <c r="H16" s="5"/>
      <c r="I16" s="5"/>
      <c r="J16" s="5"/>
      <c r="K16" s="5"/>
      <c r="L16" s="5"/>
      <c r="M16" s="5"/>
      <c r="N16" s="5"/>
    </row>
    <row r="17" spans="1:14" ht="30.75" customHeight="1">
      <c r="A17" s="187">
        <v>5</v>
      </c>
      <c r="B17" s="767" t="s">
        <v>308</v>
      </c>
      <c r="C17" s="800"/>
      <c r="D17" s="800"/>
      <c r="E17" s="800"/>
      <c r="F17" s="6"/>
      <c r="G17" s="6"/>
      <c r="H17" s="6"/>
      <c r="I17" s="6"/>
      <c r="J17" s="8"/>
      <c r="K17" s="8"/>
      <c r="L17" s="8"/>
      <c r="M17" s="8"/>
      <c r="N17" s="8"/>
    </row>
    <row r="18" spans="1:14">
      <c r="A18" s="187"/>
      <c r="B18" s="2" t="s">
        <v>12</v>
      </c>
      <c r="C18" s="1115">
        <v>0.125</v>
      </c>
      <c r="D18" s="1116"/>
      <c r="E18" s="1116"/>
      <c r="F18" s="175"/>
      <c r="G18" s="8"/>
      <c r="H18" s="8"/>
      <c r="I18" s="8"/>
      <c r="J18" s="8"/>
      <c r="K18" s="8"/>
      <c r="L18" s="8"/>
      <c r="M18" s="8"/>
      <c r="N18" s="8"/>
    </row>
    <row r="19" spans="1:14" ht="26.4">
      <c r="A19" s="187"/>
      <c r="B19" s="438" t="s">
        <v>809</v>
      </c>
      <c r="C19" s="1044">
        <v>3.6400000000000002E-2</v>
      </c>
      <c r="D19" s="1014"/>
      <c r="E19" s="1014"/>
      <c r="F19" s="193"/>
      <c r="G19" s="8" t="s">
        <v>119</v>
      </c>
      <c r="H19" s="5"/>
      <c r="I19" s="8"/>
      <c r="J19" s="8"/>
      <c r="K19" s="8"/>
      <c r="L19" s="8"/>
      <c r="M19" s="8"/>
      <c r="N19" s="8"/>
    </row>
    <row r="20" spans="1:14">
      <c r="A20" s="187"/>
      <c r="B20" s="182" t="s">
        <v>116</v>
      </c>
      <c r="C20" s="834" t="s">
        <v>106</v>
      </c>
      <c r="D20" s="834"/>
      <c r="E20" s="834"/>
      <c r="F20" s="193"/>
      <c r="G20" s="8"/>
      <c r="H20" s="8"/>
      <c r="I20" s="8"/>
      <c r="J20" s="8"/>
      <c r="K20" s="8"/>
      <c r="L20" s="8"/>
      <c r="M20" s="8"/>
      <c r="N20" s="8"/>
    </row>
    <row r="21" spans="1:14">
      <c r="A21" s="187"/>
      <c r="B21" s="9" t="s">
        <v>15</v>
      </c>
      <c r="C21" s="834" t="s">
        <v>107</v>
      </c>
      <c r="D21" s="834"/>
      <c r="E21" s="834"/>
      <c r="F21" s="193"/>
      <c r="G21" s="8"/>
      <c r="H21" s="8"/>
      <c r="I21" s="8"/>
      <c r="J21" s="8"/>
      <c r="K21" s="8"/>
      <c r="L21" s="8"/>
      <c r="M21" s="8"/>
      <c r="N21" s="8"/>
    </row>
    <row r="22" spans="1:14">
      <c r="A22" s="187"/>
      <c r="B22" s="177" t="s">
        <v>16</v>
      </c>
      <c r="C22" s="762" t="s">
        <v>89</v>
      </c>
      <c r="D22" s="762"/>
      <c r="E22" s="762"/>
      <c r="F22" s="193"/>
      <c r="G22" s="8"/>
      <c r="H22" s="8"/>
      <c r="I22" s="8"/>
      <c r="J22" s="8"/>
      <c r="K22" s="8"/>
      <c r="L22" s="8"/>
      <c r="M22" s="8"/>
      <c r="N22" s="8"/>
    </row>
    <row r="23" spans="1:14">
      <c r="A23" s="187"/>
      <c r="B23" s="193"/>
      <c r="C23" s="193"/>
      <c r="D23" s="72"/>
      <c r="E23" s="193"/>
      <c r="F23" s="193"/>
      <c r="G23" s="8"/>
      <c r="H23" s="8"/>
      <c r="I23" s="8"/>
      <c r="J23" s="8"/>
      <c r="K23" s="8"/>
      <c r="L23" s="8"/>
      <c r="M23" s="8"/>
      <c r="N23" s="8"/>
    </row>
    <row r="24" spans="1:14">
      <c r="A24" s="187">
        <v>6</v>
      </c>
      <c r="B24" s="767" t="s">
        <v>312</v>
      </c>
      <c r="C24" s="767"/>
      <c r="D24" s="767"/>
      <c r="E24" s="767"/>
      <c r="F24" s="6"/>
      <c r="G24" s="6"/>
      <c r="H24" s="8"/>
      <c r="I24" s="6"/>
      <c r="J24" s="6"/>
      <c r="K24" s="5"/>
      <c r="L24" s="5"/>
      <c r="M24" s="5"/>
      <c r="N24" s="5"/>
    </row>
    <row r="25" spans="1:14">
      <c r="A25" s="187"/>
      <c r="B25" s="812" t="s">
        <v>19</v>
      </c>
      <c r="C25" s="813"/>
      <c r="D25" s="813"/>
      <c r="E25" s="842"/>
      <c r="F25" s="193"/>
      <c r="G25" s="5"/>
      <c r="H25" s="5"/>
      <c r="I25" s="5"/>
      <c r="J25" s="5"/>
      <c r="K25" s="5"/>
      <c r="L25" s="5"/>
      <c r="M25" s="5"/>
      <c r="N25" s="5"/>
    </row>
    <row r="26" spans="1:14">
      <c r="A26" s="187"/>
      <c r="B26" s="177" t="s">
        <v>20</v>
      </c>
      <c r="C26" s="181" t="s">
        <v>97</v>
      </c>
      <c r="D26" s="73" t="s">
        <v>98</v>
      </c>
      <c r="E26" s="181" t="s">
        <v>22</v>
      </c>
      <c r="F26" s="193"/>
      <c r="G26" s="5"/>
      <c r="H26" s="5"/>
      <c r="I26" s="5"/>
      <c r="J26" s="5"/>
      <c r="K26" s="5"/>
      <c r="L26" s="5"/>
      <c r="M26" s="5"/>
      <c r="N26" s="5"/>
    </row>
    <row r="27" spans="1:14" ht="15" customHeight="1">
      <c r="A27" s="187"/>
      <c r="B27" s="178" t="s">
        <v>441</v>
      </c>
      <c r="C27" s="1072" t="s">
        <v>600</v>
      </c>
      <c r="D27" s="1072" t="s">
        <v>99</v>
      </c>
      <c r="E27" s="967" t="s">
        <v>91</v>
      </c>
      <c r="F27" s="193"/>
      <c r="G27" s="5"/>
      <c r="H27" s="5"/>
      <c r="I27" s="5"/>
      <c r="J27" s="5"/>
      <c r="K27" s="5"/>
      <c r="L27" s="5"/>
      <c r="M27" s="5"/>
      <c r="N27" s="5"/>
    </row>
    <row r="28" spans="1:14">
      <c r="A28" s="187"/>
      <c r="B28" s="178" t="s">
        <v>24</v>
      </c>
      <c r="C28" s="1073"/>
      <c r="D28" s="1073"/>
      <c r="E28" s="968"/>
      <c r="F28" s="193"/>
      <c r="G28" s="5"/>
      <c r="H28" s="5"/>
      <c r="I28" s="5"/>
      <c r="J28" s="5"/>
      <c r="K28" s="5"/>
      <c r="L28" s="5"/>
      <c r="M28" s="5"/>
      <c r="N28" s="5"/>
    </row>
    <row r="29" spans="1:14">
      <c r="A29" s="187"/>
      <c r="B29" s="178" t="s">
        <v>25</v>
      </c>
      <c r="C29" s="1073"/>
      <c r="D29" s="1073"/>
      <c r="E29" s="968"/>
      <c r="F29" s="193"/>
      <c r="G29" s="5"/>
      <c r="H29" s="5"/>
      <c r="I29" s="5"/>
      <c r="J29" s="5"/>
      <c r="K29" s="5"/>
      <c r="L29" s="5"/>
      <c r="M29" s="5"/>
      <c r="N29" s="5"/>
    </row>
    <row r="30" spans="1:14">
      <c r="A30" s="187"/>
      <c r="B30" s="178" t="s">
        <v>26</v>
      </c>
      <c r="C30" s="1074"/>
      <c r="D30" s="1074"/>
      <c r="E30" s="969"/>
      <c r="F30" s="193"/>
      <c r="G30" s="5"/>
      <c r="H30" s="5"/>
      <c r="I30" s="5"/>
      <c r="J30" s="5"/>
      <c r="K30" s="5"/>
      <c r="L30" s="5"/>
      <c r="M30" s="5"/>
      <c r="N30" s="5"/>
    </row>
    <row r="31" spans="1:14">
      <c r="A31" s="187"/>
      <c r="B31" s="768" t="s">
        <v>693</v>
      </c>
      <c r="C31" s="769"/>
      <c r="D31" s="769"/>
      <c r="E31" s="770"/>
      <c r="F31" s="193"/>
      <c r="G31" s="5"/>
      <c r="H31" s="5"/>
      <c r="I31" s="5"/>
      <c r="J31" s="5"/>
      <c r="K31" s="5"/>
      <c r="L31" s="5"/>
      <c r="M31" s="5"/>
      <c r="N31" s="5"/>
    </row>
    <row r="32" spans="1:14">
      <c r="A32" s="187"/>
      <c r="B32" s="8"/>
      <c r="C32" s="193"/>
      <c r="D32" s="72"/>
      <c r="E32" s="193"/>
      <c r="F32" s="193"/>
      <c r="G32" s="5"/>
      <c r="H32" s="5"/>
      <c r="I32" s="5"/>
      <c r="J32" s="5"/>
      <c r="K32" s="5"/>
      <c r="L32" s="5"/>
      <c r="M32" s="5"/>
      <c r="N32" s="5"/>
    </row>
    <row r="33" spans="1:14">
      <c r="A33" s="187">
        <v>7</v>
      </c>
      <c r="B33" s="767" t="s">
        <v>27</v>
      </c>
      <c r="C33" s="767"/>
      <c r="D33" s="767"/>
      <c r="E33" s="767"/>
      <c r="F33" s="6"/>
      <c r="G33" s="6"/>
      <c r="H33" s="6"/>
      <c r="I33" s="6"/>
      <c r="J33" s="6"/>
      <c r="K33" s="5"/>
      <c r="L33" s="5"/>
      <c r="M33" s="5"/>
      <c r="N33" s="5"/>
    </row>
    <row r="34" spans="1:14">
      <c r="A34" s="187"/>
      <c r="B34" s="177" t="s">
        <v>28</v>
      </c>
      <c r="C34" s="762" t="s">
        <v>106</v>
      </c>
      <c r="D34" s="762"/>
      <c r="E34" s="762"/>
      <c r="F34" s="8"/>
      <c r="G34" s="5"/>
      <c r="H34" s="5"/>
      <c r="I34" s="5"/>
      <c r="J34" s="5"/>
      <c r="K34" s="5"/>
      <c r="L34" s="5"/>
      <c r="M34" s="5"/>
      <c r="N34" s="5"/>
    </row>
    <row r="35" spans="1:14">
      <c r="A35" s="187"/>
      <c r="B35" s="177" t="s">
        <v>30</v>
      </c>
      <c r="C35" s="762" t="s">
        <v>107</v>
      </c>
      <c r="D35" s="762"/>
      <c r="E35" s="762"/>
      <c r="F35" s="8"/>
      <c r="G35" s="5"/>
      <c r="H35" s="5"/>
      <c r="I35" s="5"/>
      <c r="J35" s="5"/>
      <c r="K35" s="5"/>
      <c r="L35" s="5"/>
      <c r="M35" s="5"/>
      <c r="N35" s="5"/>
    </row>
    <row r="36" spans="1:14">
      <c r="A36" s="187"/>
      <c r="B36" s="177" t="s">
        <v>31</v>
      </c>
      <c r="C36" s="762" t="s">
        <v>89</v>
      </c>
      <c r="D36" s="762"/>
      <c r="E36" s="762"/>
      <c r="F36" s="8"/>
      <c r="G36" s="5"/>
      <c r="H36" s="5"/>
      <c r="I36" s="5"/>
      <c r="J36" s="5"/>
      <c r="K36" s="5"/>
      <c r="L36" s="5"/>
      <c r="M36" s="5"/>
      <c r="N36" s="5"/>
    </row>
    <row r="37" spans="1:14">
      <c r="A37" s="187"/>
      <c r="B37" s="5"/>
      <c r="C37" s="8"/>
      <c r="D37" s="71"/>
      <c r="E37" s="8"/>
      <c r="F37" s="8"/>
      <c r="G37" s="5"/>
      <c r="H37" s="5"/>
      <c r="I37" s="5"/>
      <c r="J37" s="5"/>
      <c r="K37" s="5"/>
      <c r="L37" s="5"/>
      <c r="M37" s="5"/>
      <c r="N37" s="5"/>
    </row>
    <row r="38" spans="1:14">
      <c r="A38" s="187">
        <v>8</v>
      </c>
      <c r="B38" s="767" t="s">
        <v>310</v>
      </c>
      <c r="C38" s="767"/>
      <c r="D38" s="767"/>
      <c r="E38" s="767"/>
      <c r="F38" s="6"/>
      <c r="G38" s="6"/>
      <c r="H38" s="6"/>
      <c r="I38" s="6"/>
      <c r="J38" s="6"/>
      <c r="K38" s="5"/>
      <c r="L38" s="5"/>
      <c r="M38" s="5"/>
      <c r="N38" s="5"/>
    </row>
    <row r="39" spans="1:14" ht="15" customHeight="1">
      <c r="A39" s="187"/>
      <c r="B39" s="177" t="s">
        <v>33</v>
      </c>
      <c r="C39" s="762" t="s">
        <v>106</v>
      </c>
      <c r="D39" s="762"/>
      <c r="E39" s="762"/>
      <c r="F39" s="8"/>
      <c r="G39" s="5"/>
      <c r="H39" s="5"/>
      <c r="I39" s="5"/>
      <c r="J39" s="5"/>
      <c r="K39" s="5"/>
      <c r="L39" s="5"/>
      <c r="M39" s="5"/>
      <c r="N39" s="5"/>
    </row>
    <row r="40" spans="1:14" ht="14.4" customHeight="1">
      <c r="A40" s="187"/>
      <c r="B40" s="177" t="s">
        <v>30</v>
      </c>
      <c r="C40" s="762" t="s">
        <v>107</v>
      </c>
      <c r="D40" s="762"/>
      <c r="E40" s="762"/>
      <c r="F40" s="8"/>
      <c r="G40" s="5"/>
      <c r="H40" s="5"/>
      <c r="I40" s="5"/>
      <c r="J40" s="5"/>
      <c r="K40" s="5"/>
      <c r="L40" s="5"/>
      <c r="M40" s="5"/>
      <c r="N40" s="5"/>
    </row>
    <row r="41" spans="1:14" ht="14.4" customHeight="1">
      <c r="A41" s="187"/>
      <c r="B41" s="177" t="s">
        <v>31</v>
      </c>
      <c r="C41" s="762" t="s">
        <v>89</v>
      </c>
      <c r="D41" s="762"/>
      <c r="E41" s="762"/>
      <c r="F41" s="8"/>
      <c r="G41" s="5"/>
      <c r="H41" s="5"/>
      <c r="I41" s="5"/>
      <c r="J41" s="5"/>
      <c r="K41" s="5"/>
      <c r="L41" s="5"/>
      <c r="M41" s="5"/>
      <c r="N41" s="5"/>
    </row>
    <row r="42" spans="1:14">
      <c r="A42" s="187"/>
      <c r="B42" s="768" t="s">
        <v>131</v>
      </c>
      <c r="C42" s="769"/>
      <c r="D42" s="769"/>
      <c r="E42" s="770"/>
      <c r="F42" s="8"/>
      <c r="G42" s="5"/>
      <c r="H42" s="5"/>
      <c r="I42" s="5"/>
      <c r="J42" s="5"/>
      <c r="K42" s="5"/>
      <c r="L42" s="5"/>
      <c r="M42" s="5"/>
      <c r="N42" s="5"/>
    </row>
    <row r="43" spans="1:14">
      <c r="A43" s="194"/>
      <c r="B43" s="5"/>
      <c r="C43" s="5"/>
      <c r="D43" s="75"/>
      <c r="E43" s="8"/>
      <c r="F43" s="5"/>
      <c r="G43" s="5"/>
      <c r="H43" s="5"/>
      <c r="I43" s="5"/>
      <c r="J43" s="5"/>
      <c r="K43" s="5"/>
      <c r="L43" s="5"/>
      <c r="M43" s="5"/>
      <c r="N43" s="5"/>
    </row>
    <row r="44" spans="1:14">
      <c r="A44" s="11">
        <v>9</v>
      </c>
      <c r="B44" s="766" t="s">
        <v>311</v>
      </c>
      <c r="C44" s="767"/>
      <c r="D44" s="767"/>
      <c r="E44" s="767"/>
      <c r="F44" s="12"/>
      <c r="G44" s="6"/>
      <c r="H44" s="6"/>
      <c r="I44" s="6"/>
      <c r="J44" s="5"/>
      <c r="K44" s="5"/>
      <c r="L44" s="5"/>
      <c r="M44" s="5"/>
      <c r="N44" s="5"/>
    </row>
    <row r="45" spans="1:14" ht="52.8">
      <c r="A45" s="11"/>
      <c r="B45" s="180" t="s">
        <v>36</v>
      </c>
      <c r="C45" s="189" t="s">
        <v>37</v>
      </c>
      <c r="D45" s="192" t="s">
        <v>976</v>
      </c>
      <c r="E45" s="189" t="s">
        <v>92</v>
      </c>
      <c r="F45" s="5"/>
      <c r="G45" s="5"/>
      <c r="H45" s="5"/>
      <c r="I45" s="5"/>
      <c r="J45" s="5"/>
      <c r="K45" s="5"/>
      <c r="L45" s="5"/>
      <c r="M45" s="5"/>
      <c r="N45" s="5"/>
    </row>
    <row r="46" spans="1:14" ht="211.2">
      <c r="A46" s="13"/>
      <c r="B46" s="186" t="s">
        <v>800</v>
      </c>
      <c r="C46" s="186" t="s">
        <v>801</v>
      </c>
      <c r="D46" s="457" t="s">
        <v>975</v>
      </c>
      <c r="E46" s="190" t="s">
        <v>76</v>
      </c>
      <c r="F46" s="5"/>
      <c r="G46" s="5"/>
      <c r="H46" s="5"/>
      <c r="I46" s="5" t="s">
        <v>119</v>
      </c>
      <c r="J46" s="5"/>
      <c r="K46" s="5"/>
      <c r="L46" s="5"/>
      <c r="M46" s="5"/>
      <c r="N46" s="5"/>
    </row>
    <row r="47" spans="1:14">
      <c r="A47" s="14"/>
      <c r="B47" s="839"/>
      <c r="C47" s="840"/>
      <c r="D47" s="840"/>
      <c r="E47" s="841"/>
      <c r="F47" s="193"/>
      <c r="G47" s="193"/>
      <c r="H47" s="193"/>
      <c r="I47" s="5"/>
      <c r="J47" s="5"/>
      <c r="K47" s="5"/>
      <c r="L47" s="5"/>
      <c r="M47" s="5"/>
      <c r="N47" s="5"/>
    </row>
    <row r="48" spans="1:14">
      <c r="A48" s="15"/>
      <c r="B48" s="37"/>
      <c r="C48" s="184"/>
      <c r="D48" s="75"/>
      <c r="E48" s="184"/>
      <c r="F48" s="193"/>
      <c r="G48" s="193"/>
      <c r="H48" s="193"/>
      <c r="I48" s="193"/>
      <c r="J48" s="5"/>
      <c r="K48" s="5"/>
      <c r="L48" s="5"/>
      <c r="M48" s="5"/>
      <c r="N48" s="5"/>
    </row>
    <row r="49" spans="1:14">
      <c r="A49" s="11">
        <v>10</v>
      </c>
      <c r="B49" s="766" t="s">
        <v>311</v>
      </c>
      <c r="C49" s="767"/>
      <c r="D49" s="767"/>
      <c r="E49" s="767"/>
      <c r="F49" s="193"/>
      <c r="G49" s="193"/>
      <c r="H49" s="193"/>
      <c r="I49" s="5"/>
      <c r="J49" s="5"/>
      <c r="K49" s="5"/>
      <c r="L49" s="5"/>
      <c r="M49" s="5"/>
      <c r="N49" s="5"/>
    </row>
    <row r="50" spans="1:14" ht="21.75" customHeight="1">
      <c r="A50" s="13"/>
      <c r="B50" s="867" t="s">
        <v>41</v>
      </c>
      <c r="C50" s="1032" t="s">
        <v>801</v>
      </c>
      <c r="D50" s="1033"/>
      <c r="E50" s="1034"/>
      <c r="F50" s="5"/>
      <c r="G50" s="5"/>
      <c r="H50" s="5"/>
      <c r="I50" s="5"/>
      <c r="J50" s="5"/>
      <c r="K50" s="1"/>
      <c r="L50" s="5"/>
      <c r="M50" s="5"/>
      <c r="N50" s="5"/>
    </row>
    <row r="51" spans="1:14" ht="35.4" customHeight="1">
      <c r="A51" s="13"/>
      <c r="B51" s="868"/>
      <c r="C51" s="1035"/>
      <c r="D51" s="1036"/>
      <c r="E51" s="1037"/>
      <c r="F51" s="5"/>
      <c r="G51" s="5"/>
      <c r="H51" s="5"/>
      <c r="I51" s="5" t="s">
        <v>119</v>
      </c>
      <c r="J51" s="5" t="s">
        <v>119</v>
      </c>
      <c r="K51" s="1"/>
      <c r="L51" s="5"/>
      <c r="M51" s="5"/>
      <c r="N51" s="5"/>
    </row>
    <row r="52" spans="1:14" s="87" customFormat="1" ht="69" customHeight="1">
      <c r="A52" s="11"/>
      <c r="B52" s="16" t="s">
        <v>42</v>
      </c>
      <c r="C52" s="764" t="s">
        <v>975</v>
      </c>
      <c r="D52" s="764"/>
      <c r="E52" s="764"/>
      <c r="F52" s="5"/>
      <c r="G52" s="5"/>
      <c r="H52" s="5" t="s">
        <v>119</v>
      </c>
      <c r="I52" s="5"/>
      <c r="J52" s="5" t="s">
        <v>119</v>
      </c>
      <c r="K52" s="5"/>
      <c r="L52" s="5"/>
      <c r="M52" s="5"/>
      <c r="N52" s="5"/>
    </row>
    <row r="53" spans="1:14">
      <c r="A53" s="13"/>
      <c r="B53" s="16" t="s">
        <v>43</v>
      </c>
      <c r="C53" s="875" t="s">
        <v>44</v>
      </c>
      <c r="D53" s="876"/>
      <c r="E53" s="877"/>
      <c r="F53" s="5"/>
      <c r="G53" s="5"/>
      <c r="H53" s="5"/>
      <c r="I53" s="5"/>
      <c r="J53" s="5"/>
      <c r="K53" s="17"/>
      <c r="L53" s="5"/>
      <c r="M53" s="5"/>
      <c r="N53" s="5"/>
    </row>
    <row r="54" spans="1:14" ht="14.4" customHeight="1">
      <c r="A54" s="13"/>
      <c r="B54" s="839"/>
      <c r="C54" s="840"/>
      <c r="D54" s="840"/>
      <c r="E54" s="841"/>
      <c r="F54" s="5"/>
      <c r="G54" s="5"/>
      <c r="H54" s="5"/>
      <c r="I54" s="5"/>
      <c r="J54" s="5"/>
      <c r="K54" s="17"/>
      <c r="L54" s="5"/>
      <c r="M54" s="5"/>
      <c r="N54" s="5"/>
    </row>
    <row r="55" spans="1:14">
      <c r="A55" s="18" t="s">
        <v>45</v>
      </c>
      <c r="B55" s="858" t="s">
        <v>46</v>
      </c>
      <c r="C55" s="858"/>
      <c r="D55" s="858"/>
      <c r="E55" s="858"/>
    </row>
    <row r="56" spans="1:14">
      <c r="A56" s="23"/>
      <c r="B56" s="24"/>
      <c r="C56" s="25"/>
      <c r="D56" s="76"/>
      <c r="E56" s="25"/>
      <c r="F56" s="25"/>
      <c r="G56" s="5"/>
      <c r="H56" s="5"/>
      <c r="I56" s="5"/>
      <c r="J56" s="5"/>
      <c r="K56" s="5"/>
      <c r="L56" s="5"/>
      <c r="M56" s="5"/>
      <c r="N56" s="5"/>
    </row>
    <row r="57" spans="1:14">
      <c r="A57" s="187">
        <v>11</v>
      </c>
      <c r="B57" s="2" t="s">
        <v>47</v>
      </c>
      <c r="C57" s="953" t="s">
        <v>134</v>
      </c>
      <c r="D57" s="953"/>
      <c r="E57" s="953"/>
      <c r="F57" s="6"/>
      <c r="G57" s="6"/>
      <c r="H57" s="26"/>
      <c r="I57" s="6"/>
      <c r="J57" s="6"/>
      <c r="K57" s="5"/>
      <c r="L57" s="5"/>
      <c r="M57" s="5"/>
      <c r="N57" s="5"/>
    </row>
    <row r="58" spans="1:14">
      <c r="A58" s="187"/>
      <c r="B58" s="193"/>
      <c r="C58" s="193"/>
      <c r="D58" s="72"/>
      <c r="E58" s="193"/>
      <c r="F58" s="193"/>
      <c r="G58" s="193"/>
      <c r="H58" s="27"/>
      <c r="I58" s="27"/>
      <c r="J58" s="193"/>
      <c r="K58" s="5"/>
      <c r="L58" s="5"/>
      <c r="M58" s="5"/>
      <c r="N58" s="5"/>
    </row>
    <row r="59" spans="1:14">
      <c r="A59" s="187">
        <v>12</v>
      </c>
      <c r="B59" s="6" t="s">
        <v>48</v>
      </c>
      <c r="C59" s="6"/>
      <c r="D59" s="77"/>
      <c r="E59" s="26"/>
      <c r="F59" s="26"/>
      <c r="G59" s="128">
        <v>45429</v>
      </c>
      <c r="H59" s="128">
        <f>G59+89</f>
        <v>45518</v>
      </c>
      <c r="I59" s="6"/>
      <c r="J59" s="6"/>
      <c r="K59" s="6"/>
      <c r="L59" s="6"/>
      <c r="M59" s="6"/>
      <c r="N59" s="6"/>
    </row>
    <row r="60" spans="1:14">
      <c r="A60" s="187"/>
      <c r="B60" s="6"/>
      <c r="C60" s="6"/>
      <c r="D60" s="77"/>
      <c r="E60" s="26"/>
      <c r="F60" s="26"/>
      <c r="G60" s="26"/>
      <c r="H60" s="6"/>
      <c r="I60" s="6"/>
      <c r="J60" s="6"/>
      <c r="K60" s="6"/>
      <c r="L60" s="6"/>
      <c r="M60" s="6"/>
      <c r="N60" s="6"/>
    </row>
    <row r="61" spans="1:14">
      <c r="A61" s="187"/>
      <c r="B61" s="177" t="s">
        <v>49</v>
      </c>
      <c r="C61" s="762" t="s">
        <v>780</v>
      </c>
      <c r="D61" s="762"/>
      <c r="E61" s="762"/>
      <c r="F61" s="27"/>
      <c r="G61" s="27"/>
      <c r="H61" s="193"/>
      <c r="I61" s="193"/>
      <c r="J61" s="193"/>
      <c r="K61" s="193"/>
      <c r="L61" s="193"/>
      <c r="M61" s="193"/>
      <c r="N61" s="193"/>
    </row>
    <row r="62" spans="1:14">
      <c r="A62" s="187"/>
      <c r="B62" s="193"/>
      <c r="C62" s="193"/>
      <c r="D62" s="115"/>
      <c r="E62" s="55"/>
      <c r="F62" s="193"/>
      <c r="G62" s="193"/>
      <c r="H62" s="55"/>
      <c r="I62" s="193"/>
      <c r="J62" s="55"/>
      <c r="K62" s="193"/>
      <c r="L62" s="193"/>
      <c r="M62" s="193"/>
      <c r="N62" s="193"/>
    </row>
    <row r="63" spans="1:14">
      <c r="A63" s="187"/>
      <c r="B63" s="767" t="s">
        <v>50</v>
      </c>
      <c r="C63" s="800" t="s">
        <v>781</v>
      </c>
      <c r="D63" s="908" t="s">
        <v>100</v>
      </c>
      <c r="E63" s="802" t="s">
        <v>96</v>
      </c>
      <c r="F63" s="790" t="s">
        <v>117</v>
      </c>
      <c r="G63" s="791"/>
      <c r="H63" s="792"/>
      <c r="I63" s="771" t="s">
        <v>52</v>
      </c>
      <c r="J63" s="771"/>
      <c r="K63" s="771"/>
      <c r="L63" s="771" t="s">
        <v>53</v>
      </c>
      <c r="M63" s="771"/>
      <c r="N63" s="771"/>
    </row>
    <row r="64" spans="1:14" ht="52.8">
      <c r="A64" s="194"/>
      <c r="B64" s="767"/>
      <c r="C64" s="801"/>
      <c r="D64" s="909"/>
      <c r="E64" s="803"/>
      <c r="F64" s="177" t="s">
        <v>54</v>
      </c>
      <c r="G64" s="177" t="s">
        <v>55</v>
      </c>
      <c r="H64" s="177" t="s">
        <v>56</v>
      </c>
      <c r="I64" s="177" t="s">
        <v>57</v>
      </c>
      <c r="J64" s="177" t="s">
        <v>55</v>
      </c>
      <c r="K64" s="177" t="s">
        <v>56</v>
      </c>
      <c r="L64" s="177" t="s">
        <v>57</v>
      </c>
      <c r="M64" s="177" t="s">
        <v>55</v>
      </c>
      <c r="N64" s="177" t="s">
        <v>56</v>
      </c>
    </row>
    <row r="65" spans="1:14">
      <c r="A65" s="194"/>
      <c r="B65" s="177" t="s">
        <v>80</v>
      </c>
      <c r="C65" s="195">
        <v>91.35</v>
      </c>
      <c r="D65" s="185">
        <v>136.80000000000001</v>
      </c>
      <c r="E65" s="185">
        <v>123.75</v>
      </c>
      <c r="F65" s="185" t="s">
        <v>40</v>
      </c>
      <c r="G65" s="185" t="s">
        <v>40</v>
      </c>
      <c r="H65" s="185" t="s">
        <v>40</v>
      </c>
      <c r="I65" s="185" t="s">
        <v>40</v>
      </c>
      <c r="J65" s="185" t="s">
        <v>40</v>
      </c>
      <c r="K65" s="185" t="s">
        <v>40</v>
      </c>
      <c r="L65" s="185" t="s">
        <v>40</v>
      </c>
      <c r="M65" s="185" t="s">
        <v>40</v>
      </c>
      <c r="N65" s="185" t="s">
        <v>40</v>
      </c>
    </row>
    <row r="66" spans="1:14">
      <c r="A66" s="194"/>
      <c r="B66" s="177" t="s">
        <v>696</v>
      </c>
      <c r="C66" s="195">
        <v>22466.1</v>
      </c>
      <c r="D66" s="185">
        <v>23557.9</v>
      </c>
      <c r="E66" s="185">
        <v>24143.75</v>
      </c>
      <c r="F66" s="185" t="s">
        <v>40</v>
      </c>
      <c r="G66" s="185" t="s">
        <v>40</v>
      </c>
      <c r="H66" s="185" t="s">
        <v>40</v>
      </c>
      <c r="I66" s="185" t="s">
        <v>40</v>
      </c>
      <c r="J66" s="185" t="s">
        <v>40</v>
      </c>
      <c r="K66" s="185" t="s">
        <v>40</v>
      </c>
      <c r="L66" s="185" t="s">
        <v>40</v>
      </c>
      <c r="M66" s="185" t="s">
        <v>40</v>
      </c>
      <c r="N66" s="185" t="s">
        <v>40</v>
      </c>
    </row>
    <row r="67" spans="1:14" ht="13.8">
      <c r="A67" s="194"/>
      <c r="B67" s="177" t="s">
        <v>313</v>
      </c>
      <c r="C67" s="829" t="s">
        <v>76</v>
      </c>
      <c r="D67" s="829"/>
      <c r="E67" s="829"/>
      <c r="F67" s="829"/>
      <c r="G67" s="829"/>
      <c r="H67" s="829"/>
      <c r="I67" s="829"/>
      <c r="J67" s="829"/>
      <c r="K67" s="829"/>
      <c r="L67" s="829"/>
      <c r="M67" s="829"/>
      <c r="N67" s="829"/>
    </row>
    <row r="68" spans="1:14" s="5" customFormat="1">
      <c r="A68" s="194"/>
      <c r="B68" s="831" t="s">
        <v>697</v>
      </c>
      <c r="C68" s="831"/>
      <c r="D68" s="831"/>
      <c r="E68" s="831"/>
      <c r="F68" s="831"/>
      <c r="G68" s="831"/>
      <c r="H68" s="831"/>
      <c r="I68" s="831"/>
      <c r="J68" s="831"/>
      <c r="K68" s="831"/>
      <c r="L68" s="831"/>
      <c r="M68" s="831"/>
      <c r="N68" s="831"/>
    </row>
    <row r="69" spans="1:14" ht="13.8">
      <c r="A69" s="194"/>
      <c r="B69" s="832" t="s">
        <v>79</v>
      </c>
      <c r="C69" s="832"/>
      <c r="D69" s="832"/>
      <c r="E69" s="832"/>
      <c r="F69" s="832"/>
      <c r="G69" s="832"/>
      <c r="H69" s="832"/>
      <c r="I69" s="832"/>
      <c r="J69" s="832"/>
      <c r="K69" s="832"/>
      <c r="L69" s="832"/>
      <c r="M69" s="832"/>
      <c r="N69" s="832"/>
    </row>
    <row r="70" spans="1:14">
      <c r="A70" s="194"/>
      <c r="B70" s="810" t="s">
        <v>60</v>
      </c>
      <c r="C70" s="810"/>
      <c r="D70" s="810"/>
      <c r="E70" s="810"/>
      <c r="F70" s="810"/>
      <c r="G70" s="810"/>
      <c r="H70" s="810"/>
      <c r="I70" s="810"/>
      <c r="J70" s="810"/>
      <c r="K70" s="810"/>
      <c r="L70" s="810"/>
      <c r="M70" s="810"/>
      <c r="N70" s="810"/>
    </row>
    <row r="71" spans="1:14">
      <c r="A71" s="1"/>
      <c r="B71" s="853" t="s">
        <v>61</v>
      </c>
      <c r="C71" s="853"/>
      <c r="D71" s="853"/>
      <c r="E71" s="853"/>
      <c r="F71" s="853"/>
      <c r="G71" s="853"/>
      <c r="H71" s="853"/>
      <c r="I71" s="853"/>
      <c r="J71" s="853"/>
      <c r="K71" s="853"/>
      <c r="L71" s="853"/>
      <c r="M71" s="853"/>
      <c r="N71" s="853"/>
    </row>
    <row r="72" spans="1:14">
      <c r="A72" s="194"/>
      <c r="B72" s="831" t="s">
        <v>110</v>
      </c>
      <c r="C72" s="831"/>
      <c r="D72" s="831"/>
      <c r="E72" s="831"/>
      <c r="F72" s="831"/>
      <c r="G72" s="831"/>
      <c r="H72" s="831"/>
      <c r="I72" s="831"/>
      <c r="J72" s="831"/>
      <c r="K72" s="831"/>
      <c r="L72" s="831"/>
      <c r="M72" s="831"/>
      <c r="N72" s="831"/>
    </row>
    <row r="73" spans="1:14">
      <c r="A73" s="194"/>
      <c r="B73" s="831" t="s">
        <v>62</v>
      </c>
      <c r="C73" s="831"/>
      <c r="D73" s="831"/>
      <c r="E73" s="831"/>
      <c r="F73" s="831"/>
      <c r="G73" s="831"/>
      <c r="H73" s="831"/>
      <c r="I73" s="831"/>
      <c r="J73" s="831"/>
      <c r="K73" s="831"/>
      <c r="L73" s="831"/>
      <c r="M73" s="831"/>
      <c r="N73" s="831"/>
    </row>
    <row r="74" spans="1:14">
      <c r="A74" s="194"/>
      <c r="B74" s="30"/>
      <c r="C74" s="30"/>
      <c r="D74" s="78"/>
      <c r="E74" s="30"/>
      <c r="F74" s="30"/>
      <c r="G74" s="8"/>
      <c r="H74" s="8"/>
      <c r="I74" s="8"/>
      <c r="J74" s="8"/>
      <c r="K74" s="8"/>
      <c r="L74" s="8" t="s">
        <v>119</v>
      </c>
      <c r="M74" s="8"/>
      <c r="N74" s="8"/>
    </row>
    <row r="75" spans="1:14" ht="48" customHeight="1">
      <c r="A75" s="187">
        <v>13</v>
      </c>
      <c r="B75" s="796" t="s">
        <v>63</v>
      </c>
      <c r="C75" s="797"/>
      <c r="D75" s="797"/>
      <c r="E75" s="797"/>
      <c r="F75" s="797"/>
      <c r="G75" s="766"/>
      <c r="H75" s="6"/>
      <c r="I75" s="6"/>
      <c r="J75" s="6"/>
      <c r="K75" s="6"/>
      <c r="L75" s="6"/>
      <c r="M75" s="6"/>
      <c r="N75" s="6"/>
    </row>
    <row r="76" spans="1:14">
      <c r="A76" s="187"/>
      <c r="B76" s="5"/>
      <c r="C76" s="193"/>
      <c r="D76" s="72"/>
      <c r="E76" s="193"/>
      <c r="F76" s="193"/>
      <c r="G76" s="193"/>
      <c r="H76" s="193"/>
      <c r="I76" s="193"/>
      <c r="J76" s="193"/>
      <c r="K76" s="193"/>
      <c r="L76" s="193"/>
      <c r="M76" s="193"/>
      <c r="N76" s="193"/>
    </row>
    <row r="77" spans="1:14" ht="26.4">
      <c r="A77" s="194"/>
      <c r="B77" s="179" t="s">
        <v>64</v>
      </c>
      <c r="C77" s="181" t="s">
        <v>65</v>
      </c>
      <c r="D77" s="73" t="s">
        <v>342</v>
      </c>
      <c r="E77" s="181" t="s">
        <v>94</v>
      </c>
      <c r="F77" s="181" t="s">
        <v>67</v>
      </c>
      <c r="G77" s="181" t="s">
        <v>81</v>
      </c>
      <c r="H77" s="8"/>
      <c r="I77" s="8"/>
      <c r="J77" s="8"/>
      <c r="K77" s="8"/>
      <c r="L77" s="8"/>
      <c r="M77" s="8"/>
      <c r="N77" s="8"/>
    </row>
    <row r="78" spans="1:14" ht="16.2" customHeight="1">
      <c r="A78" s="194"/>
      <c r="B78" s="828" t="s">
        <v>440</v>
      </c>
      <c r="C78" s="91" t="s">
        <v>802</v>
      </c>
      <c r="D78" s="130">
        <v>4.2699999999999996</v>
      </c>
      <c r="E78" s="958" t="s">
        <v>699</v>
      </c>
      <c r="F78" s="958" t="s">
        <v>108</v>
      </c>
      <c r="G78" s="958" t="s">
        <v>95</v>
      </c>
      <c r="H78" s="32"/>
      <c r="I78" s="32"/>
      <c r="J78" s="32"/>
      <c r="K78" s="32"/>
      <c r="L78" s="32"/>
      <c r="M78" s="32"/>
      <c r="N78" s="32"/>
    </row>
    <row r="79" spans="1:14">
      <c r="A79" s="194"/>
      <c r="B79" s="956"/>
      <c r="C79" s="91" t="s">
        <v>126</v>
      </c>
      <c r="D79" s="130"/>
      <c r="E79" s="959"/>
      <c r="F79" s="959"/>
      <c r="G79" s="959"/>
      <c r="H79" s="32"/>
      <c r="I79" s="32"/>
      <c r="J79" s="32"/>
      <c r="K79" s="32"/>
      <c r="L79" s="32"/>
      <c r="M79" s="32"/>
      <c r="N79" s="32"/>
    </row>
    <row r="80" spans="1:14">
      <c r="A80" s="194"/>
      <c r="B80" s="956"/>
      <c r="C80" s="174" t="s">
        <v>101</v>
      </c>
      <c r="D80" s="130">
        <v>18.8</v>
      </c>
      <c r="E80" s="959"/>
      <c r="F80" s="959"/>
      <c r="G80" s="959"/>
      <c r="H80" s="32"/>
      <c r="I80" s="32"/>
      <c r="J80" s="32"/>
      <c r="K80" s="32"/>
      <c r="L80" s="32"/>
      <c r="M80" s="32"/>
      <c r="N80" s="32"/>
    </row>
    <row r="81" spans="1:14">
      <c r="A81" s="194"/>
      <c r="B81" s="956"/>
      <c r="C81" s="174" t="s">
        <v>803</v>
      </c>
      <c r="D81" s="130">
        <v>7.09</v>
      </c>
      <c r="E81" s="959"/>
      <c r="F81" s="959"/>
      <c r="G81" s="959"/>
      <c r="H81" s="32"/>
      <c r="I81" s="32"/>
      <c r="J81" s="32"/>
      <c r="K81" s="32"/>
      <c r="L81" s="32"/>
      <c r="M81" s="32"/>
      <c r="N81" s="32"/>
    </row>
    <row r="82" spans="1:14">
      <c r="A82" s="194"/>
      <c r="B82" s="956"/>
      <c r="C82" s="174" t="s">
        <v>804</v>
      </c>
      <c r="D82" s="130">
        <v>9.94</v>
      </c>
      <c r="E82" s="959"/>
      <c r="F82" s="959"/>
      <c r="G82" s="959"/>
      <c r="H82" s="32"/>
      <c r="I82" s="32"/>
      <c r="J82" s="32"/>
      <c r="K82" s="32"/>
      <c r="L82" s="32"/>
      <c r="M82" s="32"/>
      <c r="N82" s="32"/>
    </row>
    <row r="83" spans="1:14">
      <c r="A83" s="194"/>
      <c r="B83" s="957"/>
      <c r="C83" s="91" t="s">
        <v>70</v>
      </c>
      <c r="D83" s="130">
        <f>(D80+D81+D82)/3</f>
        <v>11.943333333333333</v>
      </c>
      <c r="E83" s="959"/>
      <c r="F83" s="959"/>
      <c r="G83" s="959"/>
      <c r="H83" s="32"/>
      <c r="I83" s="32"/>
      <c r="J83" s="32"/>
      <c r="K83" s="32"/>
      <c r="L83" s="32"/>
      <c r="M83" s="32"/>
      <c r="N83" s="32"/>
    </row>
    <row r="84" spans="1:14">
      <c r="A84" s="194"/>
      <c r="B84" s="828" t="s">
        <v>71</v>
      </c>
      <c r="C84" s="91" t="s">
        <v>802</v>
      </c>
      <c r="D84" s="130">
        <v>15.69</v>
      </c>
      <c r="E84" s="959"/>
      <c r="F84" s="959"/>
      <c r="G84" s="959"/>
      <c r="H84" s="32"/>
      <c r="I84" s="32"/>
      <c r="J84" s="32"/>
      <c r="K84" s="32"/>
      <c r="L84" s="32"/>
      <c r="M84" s="32"/>
      <c r="N84" s="32"/>
    </row>
    <row r="85" spans="1:14">
      <c r="A85" s="194"/>
      <c r="B85" s="956"/>
      <c r="C85" s="91" t="s">
        <v>69</v>
      </c>
      <c r="D85" s="130"/>
      <c r="E85" s="959"/>
      <c r="F85" s="959"/>
      <c r="G85" s="959"/>
      <c r="H85" s="32"/>
      <c r="I85" s="32"/>
      <c r="J85" s="32"/>
      <c r="K85" s="32"/>
      <c r="L85" s="32"/>
      <c r="M85" s="32"/>
      <c r="N85" s="32"/>
    </row>
    <row r="86" spans="1:14">
      <c r="A86" s="194"/>
      <c r="B86" s="956"/>
      <c r="C86" s="174" t="s">
        <v>101</v>
      </c>
      <c r="D86" s="130">
        <v>29.73</v>
      </c>
      <c r="E86" s="959"/>
      <c r="F86" s="959"/>
      <c r="G86" s="959"/>
      <c r="H86" s="32"/>
      <c r="I86" s="32"/>
      <c r="J86" s="32"/>
      <c r="K86" s="32"/>
      <c r="L86" s="32"/>
      <c r="M86" s="32"/>
      <c r="N86" s="32"/>
    </row>
    <row r="87" spans="1:14">
      <c r="A87" s="194"/>
      <c r="B87" s="956"/>
      <c r="C87" s="174" t="s">
        <v>803</v>
      </c>
      <c r="D87" s="130">
        <v>79.61</v>
      </c>
      <c r="E87" s="959"/>
      <c r="F87" s="959"/>
      <c r="G87" s="959"/>
      <c r="H87" s="32"/>
      <c r="I87" s="32"/>
      <c r="J87" s="32"/>
      <c r="K87" s="32"/>
      <c r="L87" s="32"/>
      <c r="M87" s="32"/>
      <c r="N87" s="32"/>
    </row>
    <row r="88" spans="1:14">
      <c r="A88" s="194"/>
      <c r="B88" s="956"/>
      <c r="C88" s="174" t="s">
        <v>804</v>
      </c>
      <c r="D88" s="130">
        <v>27.08</v>
      </c>
      <c r="E88" s="959"/>
      <c r="F88" s="959"/>
      <c r="G88" s="959"/>
      <c r="H88" s="32"/>
      <c r="I88" s="32"/>
      <c r="J88" s="32"/>
      <c r="K88" s="32"/>
      <c r="L88" s="32"/>
      <c r="M88" s="32"/>
      <c r="N88" s="32"/>
    </row>
    <row r="89" spans="1:14">
      <c r="A89" s="194"/>
      <c r="B89" s="957"/>
      <c r="C89" s="91" t="s">
        <v>70</v>
      </c>
      <c r="D89" s="130">
        <f>(D86+D87+D88)/3</f>
        <v>45.473333333333336</v>
      </c>
      <c r="E89" s="959"/>
      <c r="F89" s="959"/>
      <c r="G89" s="959"/>
      <c r="H89" s="32"/>
      <c r="I89" s="32"/>
      <c r="J89" s="32"/>
      <c r="K89" s="32"/>
      <c r="L89" s="32"/>
      <c r="M89" s="32"/>
      <c r="N89" s="32"/>
    </row>
    <row r="90" spans="1:14">
      <c r="A90" s="194"/>
      <c r="B90" s="828" t="s">
        <v>72</v>
      </c>
      <c r="C90" s="91" t="s">
        <v>802</v>
      </c>
      <c r="D90" s="130">
        <v>26.58</v>
      </c>
      <c r="E90" s="959"/>
      <c r="F90" s="959"/>
      <c r="G90" s="959"/>
      <c r="H90" s="32"/>
      <c r="I90" s="32"/>
      <c r="J90" s="32"/>
      <c r="K90" s="32"/>
      <c r="L90" s="32"/>
      <c r="M90" s="32"/>
      <c r="N90" s="32"/>
    </row>
    <row r="91" spans="1:14">
      <c r="A91" s="194"/>
      <c r="B91" s="956"/>
      <c r="C91" s="91" t="s">
        <v>126</v>
      </c>
      <c r="D91" s="130"/>
      <c r="E91" s="959"/>
      <c r="F91" s="959"/>
      <c r="G91" s="959"/>
      <c r="H91" s="32"/>
      <c r="I91" s="32"/>
      <c r="J91" s="32"/>
      <c r="K91" s="32"/>
      <c r="L91" s="32"/>
      <c r="M91" s="32"/>
      <c r="N91" s="32"/>
    </row>
    <row r="92" spans="1:14">
      <c r="A92" s="194"/>
      <c r="B92" s="956"/>
      <c r="C92" s="174" t="s">
        <v>101</v>
      </c>
      <c r="D92" s="130">
        <v>33.119999999999997</v>
      </c>
      <c r="E92" s="959"/>
      <c r="F92" s="959"/>
      <c r="G92" s="959"/>
      <c r="H92" s="32"/>
      <c r="I92" s="32"/>
      <c r="J92" s="32"/>
      <c r="K92" s="32"/>
      <c r="L92" s="32"/>
      <c r="M92" s="32"/>
      <c r="N92" s="32"/>
    </row>
    <row r="93" spans="1:14">
      <c r="A93" s="194"/>
      <c r="B93" s="956"/>
      <c r="C93" s="174" t="s">
        <v>803</v>
      </c>
      <c r="D93" s="130">
        <v>8.76</v>
      </c>
      <c r="E93" s="959"/>
      <c r="F93" s="959"/>
      <c r="G93" s="959"/>
      <c r="H93" s="32"/>
      <c r="I93" s="32"/>
      <c r="J93" s="32"/>
      <c r="K93" s="32"/>
      <c r="L93" s="32"/>
      <c r="M93" s="32"/>
      <c r="N93" s="32"/>
    </row>
    <row r="94" spans="1:14">
      <c r="A94" s="194"/>
      <c r="B94" s="956"/>
      <c r="C94" s="174" t="s">
        <v>804</v>
      </c>
      <c r="D94" s="130">
        <v>16.37</v>
      </c>
      <c r="E94" s="959"/>
      <c r="F94" s="959"/>
      <c r="G94" s="959"/>
      <c r="H94" s="32"/>
      <c r="I94" s="32"/>
      <c r="J94" s="32"/>
      <c r="K94" s="32"/>
      <c r="L94" s="32"/>
      <c r="M94" s="32"/>
      <c r="N94" s="32"/>
    </row>
    <row r="95" spans="1:14">
      <c r="A95" s="194"/>
      <c r="B95" s="957"/>
      <c r="C95" s="91" t="s">
        <v>70</v>
      </c>
      <c r="D95" s="130">
        <f>(D92+D93+D94)/3</f>
        <v>19.416666666666668</v>
      </c>
      <c r="E95" s="959"/>
      <c r="F95" s="959"/>
      <c r="G95" s="959"/>
      <c r="H95" s="32"/>
      <c r="I95" s="32"/>
      <c r="J95" s="32"/>
      <c r="K95" s="32"/>
      <c r="L95" s="32"/>
      <c r="M95" s="32"/>
      <c r="N95" s="32"/>
    </row>
    <row r="96" spans="1:14">
      <c r="A96" s="194"/>
      <c r="B96" s="972" t="s">
        <v>73</v>
      </c>
      <c r="C96" s="91" t="s">
        <v>802</v>
      </c>
      <c r="D96" s="130">
        <v>16.05</v>
      </c>
      <c r="E96" s="959"/>
      <c r="F96" s="959"/>
      <c r="G96" s="959"/>
      <c r="H96" s="32"/>
      <c r="I96" s="32"/>
      <c r="J96" s="32"/>
      <c r="K96" s="32"/>
      <c r="L96" s="32"/>
      <c r="M96" s="32"/>
      <c r="N96" s="32"/>
    </row>
    <row r="97" spans="1:14">
      <c r="A97" s="194"/>
      <c r="B97" s="973"/>
      <c r="C97" s="91" t="s">
        <v>126</v>
      </c>
      <c r="D97" s="130"/>
      <c r="E97" s="959"/>
      <c r="F97" s="959"/>
      <c r="G97" s="959"/>
      <c r="H97" s="32"/>
      <c r="I97" s="32"/>
      <c r="J97" s="32"/>
      <c r="K97" s="32"/>
      <c r="L97" s="32"/>
      <c r="M97" s="32"/>
      <c r="N97" s="32"/>
    </row>
    <row r="98" spans="1:14">
      <c r="A98" s="194"/>
      <c r="B98" s="973"/>
      <c r="C98" s="174" t="s">
        <v>101</v>
      </c>
      <c r="D98" s="130">
        <v>110.46</v>
      </c>
      <c r="E98" s="959"/>
      <c r="F98" s="959"/>
      <c r="G98" s="959"/>
      <c r="H98" s="32"/>
      <c r="I98" s="32"/>
      <c r="J98" s="32"/>
      <c r="K98" s="32"/>
      <c r="L98" s="32"/>
      <c r="M98" s="32"/>
      <c r="N98" s="32"/>
    </row>
    <row r="99" spans="1:14">
      <c r="A99" s="194"/>
      <c r="B99" s="973"/>
      <c r="C99" s="174" t="s">
        <v>803</v>
      </c>
      <c r="D99" s="130">
        <v>76.23</v>
      </c>
      <c r="E99" s="959"/>
      <c r="F99" s="959"/>
      <c r="G99" s="959"/>
      <c r="H99" s="32"/>
      <c r="I99" s="32"/>
      <c r="J99" s="32"/>
      <c r="K99" s="32"/>
      <c r="L99" s="32"/>
      <c r="M99" s="32"/>
      <c r="N99" s="32"/>
    </row>
    <row r="100" spans="1:14">
      <c r="A100" s="194"/>
      <c r="B100" s="973"/>
      <c r="C100" s="174" t="s">
        <v>804</v>
      </c>
      <c r="D100" s="130">
        <v>60.7</v>
      </c>
      <c r="E100" s="959"/>
      <c r="F100" s="959"/>
      <c r="G100" s="959"/>
      <c r="H100" s="32"/>
      <c r="I100" s="32"/>
      <c r="J100" s="32"/>
      <c r="K100" s="32"/>
      <c r="L100" s="32"/>
      <c r="M100" s="32"/>
      <c r="N100" s="32"/>
    </row>
    <row r="101" spans="1:14" ht="15" customHeight="1">
      <c r="A101" s="194"/>
      <c r="B101" s="973"/>
      <c r="C101" s="2" t="s">
        <v>70</v>
      </c>
      <c r="D101" s="130">
        <f>(D98+D99+D100)/3</f>
        <v>82.463333333333324</v>
      </c>
      <c r="E101" s="974"/>
      <c r="F101" s="974"/>
      <c r="G101" s="974"/>
      <c r="H101" s="32"/>
      <c r="I101" s="32"/>
      <c r="J101" s="32"/>
      <c r="K101" s="32"/>
      <c r="L101" s="32"/>
      <c r="M101" s="32"/>
      <c r="N101" s="32"/>
    </row>
    <row r="102" spans="1:14" ht="15.75" customHeight="1">
      <c r="A102" s="5"/>
      <c r="B102" s="1028" t="s">
        <v>805</v>
      </c>
      <c r="C102" s="1028"/>
      <c r="D102" s="1028"/>
      <c r="E102" s="1028"/>
      <c r="F102" s="1028"/>
      <c r="G102" s="1028"/>
      <c r="H102" s="32"/>
      <c r="I102" s="32"/>
      <c r="J102" s="5"/>
      <c r="K102" s="5"/>
      <c r="L102" s="5"/>
      <c r="M102" s="5"/>
      <c r="N102" s="5"/>
    </row>
    <row r="103" spans="1:14">
      <c r="A103" s="184"/>
      <c r="B103" s="36" t="s">
        <v>74</v>
      </c>
      <c r="C103" s="807" t="s">
        <v>40</v>
      </c>
      <c r="D103" s="807"/>
      <c r="E103" s="807"/>
      <c r="F103" s="807"/>
      <c r="G103" s="807"/>
      <c r="H103" s="5"/>
      <c r="I103" s="5"/>
      <c r="J103" s="5"/>
      <c r="K103" s="5"/>
      <c r="L103" s="5"/>
      <c r="M103" s="5"/>
      <c r="N103" s="5"/>
    </row>
    <row r="104" spans="1:14" ht="13.8">
      <c r="A104" s="5"/>
      <c r="B104" s="5"/>
      <c r="C104" s="191"/>
      <c r="D104" s="92"/>
      <c r="E104" s="183"/>
      <c r="F104" s="183"/>
      <c r="G104" s="183"/>
      <c r="H104" s="5"/>
      <c r="I104" s="5"/>
      <c r="J104" s="5"/>
      <c r="K104" s="5"/>
      <c r="L104" s="5"/>
      <c r="M104" s="5"/>
      <c r="N104" s="5"/>
    </row>
    <row r="105" spans="1:14">
      <c r="A105" s="5"/>
      <c r="B105" s="5"/>
      <c r="C105" s="5"/>
      <c r="D105" s="92"/>
      <c r="H105" s="5"/>
      <c r="I105" s="5"/>
      <c r="J105" s="5"/>
      <c r="K105" s="5"/>
      <c r="L105" s="5"/>
      <c r="M105" s="5"/>
      <c r="N105" s="5"/>
    </row>
    <row r="106" spans="1:14" ht="15" customHeight="1">
      <c r="A106" s="5"/>
      <c r="B106" s="5"/>
      <c r="C106" s="5"/>
      <c r="D106" s="69"/>
      <c r="H106" s="183"/>
      <c r="I106" s="5"/>
      <c r="J106" s="5"/>
      <c r="K106" s="5"/>
      <c r="L106" s="5"/>
      <c r="M106" s="5"/>
      <c r="N106" s="5"/>
    </row>
    <row r="107" spans="1:14" ht="15" customHeight="1">
      <c r="B107" s="843" t="s">
        <v>806</v>
      </c>
      <c r="C107" s="843"/>
      <c r="D107" s="843"/>
      <c r="E107" s="843"/>
      <c r="F107" s="843"/>
      <c r="G107" s="843"/>
    </row>
    <row r="108" spans="1:14" ht="15" customHeight="1">
      <c r="B108" s="933" t="s">
        <v>855</v>
      </c>
      <c r="C108" s="933"/>
      <c r="D108" s="933"/>
      <c r="E108" s="933"/>
      <c r="F108" s="933"/>
      <c r="G108" s="933"/>
    </row>
    <row r="109" spans="1:14">
      <c r="C109" s="138"/>
      <c r="D109" s="138"/>
    </row>
    <row r="110" spans="1:14">
      <c r="C110" s="173"/>
    </row>
    <row r="111" spans="1:14">
      <c r="C111" s="138"/>
      <c r="D111" s="138"/>
    </row>
    <row r="112" spans="1:14">
      <c r="C112" s="138"/>
    </row>
  </sheetData>
  <mergeCells count="68">
    <mergeCell ref="B102:G102"/>
    <mergeCell ref="C103:G103"/>
    <mergeCell ref="B107:G107"/>
    <mergeCell ref="B108:G108"/>
    <mergeCell ref="B72:N72"/>
    <mergeCell ref="B73:N73"/>
    <mergeCell ref="B75:G75"/>
    <mergeCell ref="B78:B83"/>
    <mergeCell ref="E78:E101"/>
    <mergeCell ref="F78:F101"/>
    <mergeCell ref="G78:G101"/>
    <mergeCell ref="B84:B89"/>
    <mergeCell ref="B90:B95"/>
    <mergeCell ref="B96:B101"/>
    <mergeCell ref="B71:N71"/>
    <mergeCell ref="B63:B64"/>
    <mergeCell ref="C63:C64"/>
    <mergeCell ref="D63:D64"/>
    <mergeCell ref="E63:E64"/>
    <mergeCell ref="F63:H63"/>
    <mergeCell ref="I63:K63"/>
    <mergeCell ref="L63:N63"/>
    <mergeCell ref="C67:N67"/>
    <mergeCell ref="B68:N68"/>
    <mergeCell ref="B69:N69"/>
    <mergeCell ref="B70:N70"/>
    <mergeCell ref="C61:E61"/>
    <mergeCell ref="B42:E42"/>
    <mergeCell ref="B44:E44"/>
    <mergeCell ref="B47:E47"/>
    <mergeCell ref="B49:E49"/>
    <mergeCell ref="B50:B51"/>
    <mergeCell ref="C50:E51"/>
    <mergeCell ref="C52:E52"/>
    <mergeCell ref="C53:E53"/>
    <mergeCell ref="B54:E54"/>
    <mergeCell ref="B55:E55"/>
    <mergeCell ref="C57:E57"/>
    <mergeCell ref="C41:E41"/>
    <mergeCell ref="C27:C30"/>
    <mergeCell ref="D27:D30"/>
    <mergeCell ref="E27:E30"/>
    <mergeCell ref="B31:E31"/>
    <mergeCell ref="B33:E33"/>
    <mergeCell ref="C34:E34"/>
    <mergeCell ref="C35:E35"/>
    <mergeCell ref="C36:E36"/>
    <mergeCell ref="B38:E38"/>
    <mergeCell ref="C39:E39"/>
    <mergeCell ref="C40:E40"/>
    <mergeCell ref="B25:E25"/>
    <mergeCell ref="C11:E11"/>
    <mergeCell ref="B12:E12"/>
    <mergeCell ref="C14:E14"/>
    <mergeCell ref="B15:E15"/>
    <mergeCell ref="B17:E17"/>
    <mergeCell ref="C18:E18"/>
    <mergeCell ref="C19:E19"/>
    <mergeCell ref="C20:E20"/>
    <mergeCell ref="C21:E21"/>
    <mergeCell ref="C22:E22"/>
    <mergeCell ref="B24:E24"/>
    <mergeCell ref="B9:E9"/>
    <mergeCell ref="A1:B1"/>
    <mergeCell ref="C3:E3"/>
    <mergeCell ref="C5:E5"/>
    <mergeCell ref="B6:E6"/>
    <mergeCell ref="C8:E8"/>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opLeftCell="A98" workbookViewId="0">
      <selection activeCell="C52" sqref="C52:E52"/>
    </sheetView>
  </sheetViews>
  <sheetFormatPr defaultRowHeight="13.2"/>
  <cols>
    <col min="1" max="1" width="6.44140625" style="38" bestFit="1" customWidth="1"/>
    <col min="2" max="2" width="46" style="38" bestFit="1" customWidth="1"/>
    <col min="3" max="3" width="22.6640625" style="38" customWidth="1"/>
    <col min="4" max="4" width="18.109375" style="38" customWidth="1"/>
    <col min="5" max="5" width="18.6640625" style="38" customWidth="1"/>
    <col min="6" max="6" width="9.33203125" style="38" bestFit="1" customWidth="1"/>
    <col min="7" max="7" width="8.88671875" style="38"/>
    <col min="8" max="8" width="10" style="38" bestFit="1" customWidth="1"/>
    <col min="9" max="9" width="10.44140625" style="38" bestFit="1" customWidth="1"/>
    <col min="10" max="10" width="11.44140625" style="38" bestFit="1" customWidth="1"/>
    <col min="11" max="11" width="6.88671875" style="38" bestFit="1" customWidth="1"/>
    <col min="12" max="12" width="7.109375" style="38" bestFit="1" customWidth="1"/>
    <col min="13" max="14" width="6.88671875" style="38" bestFit="1" customWidth="1"/>
    <col min="15" max="16384" width="8.88671875" style="38"/>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16.5" customHeight="1">
      <c r="A3" s="724" t="s">
        <v>1</v>
      </c>
      <c r="B3" s="2" t="s">
        <v>2</v>
      </c>
      <c r="C3" s="933" t="s">
        <v>754</v>
      </c>
      <c r="D3" s="933"/>
      <c r="E3" s="933"/>
      <c r="F3" s="5"/>
      <c r="H3" s="5"/>
      <c r="I3" s="5"/>
      <c r="J3" s="5"/>
      <c r="K3" s="5"/>
      <c r="L3" s="5"/>
      <c r="M3" s="5"/>
      <c r="N3" s="5"/>
    </row>
    <row r="4" spans="1:14">
      <c r="A4" s="5"/>
      <c r="B4" s="5"/>
      <c r="C4" s="5"/>
      <c r="D4" s="70"/>
      <c r="E4" s="5"/>
      <c r="F4" s="5"/>
      <c r="G4" s="5"/>
      <c r="H4" s="5"/>
      <c r="I4" s="5"/>
      <c r="J4" s="5"/>
      <c r="K4" s="5"/>
      <c r="L4" s="5"/>
      <c r="M4" s="5"/>
      <c r="N4" s="5"/>
    </row>
    <row r="5" spans="1:14">
      <c r="A5" s="19">
        <v>1</v>
      </c>
      <c r="B5" s="2" t="s">
        <v>3</v>
      </c>
      <c r="C5" s="805" t="s">
        <v>690</v>
      </c>
      <c r="D5" s="805"/>
      <c r="E5" s="805"/>
      <c r="F5" s="5"/>
      <c r="G5" s="5"/>
      <c r="H5" s="5"/>
      <c r="I5" s="5"/>
      <c r="J5" s="5"/>
      <c r="K5" s="5"/>
      <c r="L5" s="5"/>
      <c r="M5" s="5"/>
      <c r="N5" s="5"/>
    </row>
    <row r="6" spans="1:14">
      <c r="A6" s="729"/>
      <c r="B6" s="810" t="s">
        <v>5</v>
      </c>
      <c r="C6" s="810"/>
      <c r="D6" s="810"/>
      <c r="E6" s="810"/>
      <c r="F6" s="5"/>
      <c r="G6" s="5"/>
      <c r="H6" s="5"/>
      <c r="I6" s="5"/>
      <c r="J6" s="5"/>
      <c r="K6" s="5"/>
      <c r="L6" s="5"/>
      <c r="M6" s="5"/>
      <c r="N6" s="5"/>
    </row>
    <row r="7" spans="1:14">
      <c r="A7" s="729"/>
      <c r="B7" s="6"/>
      <c r="C7" s="5"/>
      <c r="D7" s="70"/>
      <c r="E7" s="5"/>
      <c r="F7" s="5"/>
      <c r="G7" s="5"/>
      <c r="H7" s="5"/>
      <c r="I7" s="5"/>
      <c r="J7" s="5"/>
      <c r="K7" s="5"/>
      <c r="L7" s="5"/>
      <c r="M7" s="5"/>
      <c r="N7" s="5"/>
    </row>
    <row r="8" spans="1:14">
      <c r="A8" s="729">
        <v>2</v>
      </c>
      <c r="B8" s="2" t="s">
        <v>6</v>
      </c>
      <c r="C8" s="807" t="s">
        <v>1312</v>
      </c>
      <c r="D8" s="807"/>
      <c r="E8" s="807"/>
      <c r="F8" s="5"/>
      <c r="G8" s="5"/>
      <c r="H8" s="5"/>
      <c r="I8" s="5"/>
      <c r="J8" s="5"/>
      <c r="K8" s="5"/>
      <c r="L8" s="5"/>
      <c r="M8" s="5"/>
      <c r="N8" s="5"/>
    </row>
    <row r="9" spans="1:14">
      <c r="A9" s="729"/>
      <c r="B9" s="810" t="s">
        <v>5</v>
      </c>
      <c r="C9" s="810"/>
      <c r="D9" s="810"/>
      <c r="E9" s="810"/>
      <c r="F9" s="5"/>
      <c r="G9" s="5"/>
      <c r="H9" s="5"/>
      <c r="I9" s="5"/>
      <c r="J9" s="5"/>
      <c r="K9" s="5"/>
      <c r="L9" s="5"/>
      <c r="M9" s="5"/>
      <c r="N9" s="5"/>
    </row>
    <row r="10" spans="1:14">
      <c r="A10" s="729"/>
      <c r="B10" s="6"/>
      <c r="C10" s="5"/>
      <c r="D10" s="70"/>
      <c r="E10" s="5"/>
      <c r="F10" s="5"/>
      <c r="G10" s="5"/>
      <c r="H10" s="5"/>
      <c r="I10" s="5"/>
      <c r="J10" s="5"/>
      <c r="K10" s="5"/>
      <c r="L10" s="5"/>
      <c r="M10" s="5"/>
      <c r="N10" s="5"/>
    </row>
    <row r="11" spans="1:14" ht="27" customHeight="1">
      <c r="A11" s="729">
        <v>3</v>
      </c>
      <c r="B11" s="2" t="s">
        <v>7</v>
      </c>
      <c r="C11" s="805" t="s">
        <v>332</v>
      </c>
      <c r="D11" s="805"/>
      <c r="E11" s="805"/>
      <c r="F11" s="5"/>
      <c r="G11" s="5"/>
      <c r="H11" s="5"/>
      <c r="I11" s="5"/>
      <c r="J11" s="5"/>
      <c r="K11" s="5"/>
      <c r="L11" s="5"/>
      <c r="M11" s="5"/>
      <c r="N11" s="5"/>
    </row>
    <row r="12" spans="1:14">
      <c r="A12" s="729"/>
      <c r="B12" s="810" t="s">
        <v>5</v>
      </c>
      <c r="C12" s="810"/>
      <c r="D12" s="810"/>
      <c r="E12" s="810"/>
      <c r="F12" s="5"/>
      <c r="G12" s="5"/>
      <c r="H12" s="5"/>
      <c r="I12" s="5"/>
      <c r="J12" s="5"/>
      <c r="K12" s="5"/>
      <c r="L12" s="5"/>
      <c r="M12" s="5"/>
      <c r="N12" s="5"/>
    </row>
    <row r="13" spans="1:14">
      <c r="A13" s="729"/>
      <c r="B13" s="6"/>
      <c r="C13" s="5"/>
      <c r="D13" s="70"/>
      <c r="E13" s="5"/>
      <c r="F13" s="5"/>
      <c r="G13" s="5"/>
      <c r="H13" s="5"/>
      <c r="I13" s="5"/>
      <c r="J13" s="5"/>
      <c r="K13" s="5"/>
      <c r="L13" s="5"/>
      <c r="M13" s="5"/>
      <c r="N13" s="5"/>
    </row>
    <row r="14" spans="1:14">
      <c r="A14" s="729">
        <v>4</v>
      </c>
      <c r="B14" s="2" t="s">
        <v>9</v>
      </c>
      <c r="C14" s="807" t="s">
        <v>755</v>
      </c>
      <c r="D14" s="807"/>
      <c r="E14" s="807"/>
      <c r="F14" s="175"/>
      <c r="G14" s="5"/>
      <c r="H14" s="5"/>
      <c r="I14" s="5"/>
      <c r="J14" s="5"/>
      <c r="K14" s="5"/>
      <c r="L14" s="5"/>
      <c r="M14" s="5"/>
      <c r="N14" s="5"/>
    </row>
    <row r="15" spans="1:14">
      <c r="A15" s="729"/>
      <c r="B15" s="810" t="s">
        <v>10</v>
      </c>
      <c r="C15" s="810"/>
      <c r="D15" s="810"/>
      <c r="E15" s="810"/>
      <c r="F15" s="175"/>
      <c r="G15" s="5"/>
      <c r="H15" s="5"/>
      <c r="I15" s="5"/>
      <c r="J15" s="5"/>
      <c r="K15" s="5"/>
      <c r="L15" s="5"/>
      <c r="M15" s="5"/>
      <c r="N15" s="5"/>
    </row>
    <row r="16" spans="1:14">
      <c r="A16" s="729"/>
      <c r="B16" s="5"/>
      <c r="C16" s="5"/>
      <c r="D16" s="70"/>
      <c r="E16" s="5"/>
      <c r="F16" s="5"/>
      <c r="G16" s="5"/>
      <c r="H16" s="5"/>
      <c r="I16" s="5"/>
      <c r="J16" s="5"/>
      <c r="K16" s="5"/>
      <c r="L16" s="5"/>
      <c r="M16" s="5"/>
      <c r="N16" s="5"/>
    </row>
    <row r="17" spans="1:14" ht="30.75" customHeight="1">
      <c r="A17" s="729">
        <v>5</v>
      </c>
      <c r="B17" s="767" t="s">
        <v>308</v>
      </c>
      <c r="C17" s="800"/>
      <c r="D17" s="800"/>
      <c r="E17" s="800"/>
      <c r="F17" s="6"/>
      <c r="G17" s="6"/>
      <c r="H17" s="6"/>
      <c r="I17" s="6"/>
      <c r="J17" s="8"/>
      <c r="K17" s="8"/>
      <c r="L17" s="8"/>
      <c r="M17" s="8"/>
      <c r="N17" s="8"/>
    </row>
    <row r="18" spans="1:14">
      <c r="A18" s="729"/>
      <c r="B18" s="2" t="s">
        <v>12</v>
      </c>
      <c r="C18" s="1101">
        <v>0.12540000000000001</v>
      </c>
      <c r="D18" s="807"/>
      <c r="E18" s="807"/>
      <c r="F18" s="175"/>
      <c r="G18" s="8"/>
      <c r="H18" s="8"/>
      <c r="I18" s="118"/>
      <c r="J18" s="8"/>
      <c r="K18" s="8"/>
      <c r="L18" s="8"/>
      <c r="M18" s="8"/>
      <c r="N18" s="8"/>
    </row>
    <row r="19" spans="1:14" ht="26.4">
      <c r="A19" s="729"/>
      <c r="B19" s="713" t="s">
        <v>809</v>
      </c>
      <c r="C19" s="833">
        <v>5.9400000000000001E-2</v>
      </c>
      <c r="D19" s="834"/>
      <c r="E19" s="834"/>
      <c r="F19" s="719"/>
      <c r="G19" s="8" t="s">
        <v>119</v>
      </c>
      <c r="H19" s="5"/>
      <c r="I19" s="8"/>
      <c r="J19" s="8"/>
      <c r="K19" s="8"/>
      <c r="L19" s="8"/>
      <c r="M19" s="8"/>
      <c r="N19" s="8"/>
    </row>
    <row r="20" spans="1:14">
      <c r="A20" s="729"/>
      <c r="B20" s="713" t="s">
        <v>116</v>
      </c>
      <c r="C20" s="834" t="s">
        <v>106</v>
      </c>
      <c r="D20" s="834"/>
      <c r="E20" s="834"/>
      <c r="F20" s="719"/>
      <c r="G20" s="8"/>
      <c r="H20" s="8"/>
      <c r="I20" s="8"/>
      <c r="J20" s="8"/>
      <c r="K20" s="8"/>
      <c r="L20" s="8"/>
      <c r="M20" s="8"/>
      <c r="N20" s="8"/>
    </row>
    <row r="21" spans="1:14">
      <c r="A21" s="729"/>
      <c r="B21" s="717" t="s">
        <v>15</v>
      </c>
      <c r="C21" s="834" t="s">
        <v>107</v>
      </c>
      <c r="D21" s="834"/>
      <c r="E21" s="834"/>
      <c r="F21" s="719"/>
      <c r="G21" s="8"/>
      <c r="H21" s="8"/>
      <c r="I21" s="8"/>
      <c r="J21" s="8"/>
      <c r="K21" s="8"/>
      <c r="L21" s="8"/>
      <c r="M21" s="8"/>
      <c r="N21" s="8"/>
    </row>
    <row r="22" spans="1:14">
      <c r="A22" s="729"/>
      <c r="B22" s="707" t="s">
        <v>16</v>
      </c>
      <c r="C22" s="762" t="s">
        <v>89</v>
      </c>
      <c r="D22" s="762"/>
      <c r="E22" s="762"/>
      <c r="F22" s="719"/>
      <c r="G22" s="8"/>
      <c r="H22" s="8"/>
      <c r="I22" s="8"/>
      <c r="J22" s="8"/>
      <c r="K22" s="8"/>
      <c r="L22" s="8"/>
      <c r="M22" s="8"/>
      <c r="N22" s="8"/>
    </row>
    <row r="23" spans="1:14">
      <c r="A23" s="729"/>
      <c r="B23" s="719"/>
      <c r="C23" s="719"/>
      <c r="D23" s="72"/>
      <c r="E23" s="719"/>
      <c r="F23" s="719"/>
      <c r="G23" s="8"/>
      <c r="H23" s="8"/>
      <c r="I23" s="8"/>
      <c r="J23" s="8"/>
      <c r="K23" s="8"/>
      <c r="L23" s="8"/>
      <c r="M23" s="8"/>
      <c r="N23" s="8"/>
    </row>
    <row r="24" spans="1:14">
      <c r="A24" s="729">
        <v>6</v>
      </c>
      <c r="B24" s="767" t="s">
        <v>312</v>
      </c>
      <c r="C24" s="767"/>
      <c r="D24" s="767"/>
      <c r="E24" s="767"/>
      <c r="F24" s="6"/>
      <c r="G24" s="6"/>
      <c r="H24" s="8"/>
      <c r="I24" s="6"/>
      <c r="J24" s="6"/>
      <c r="K24" s="5"/>
      <c r="L24" s="5"/>
      <c r="M24" s="5"/>
      <c r="N24" s="5"/>
    </row>
    <row r="25" spans="1:14">
      <c r="A25" s="729"/>
      <c r="B25" s="812" t="s">
        <v>19</v>
      </c>
      <c r="C25" s="813"/>
      <c r="D25" s="813"/>
      <c r="E25" s="842"/>
      <c r="F25" s="719"/>
      <c r="G25" s="5"/>
      <c r="H25" s="5"/>
      <c r="I25" s="5"/>
      <c r="J25" s="5"/>
      <c r="K25" s="5"/>
      <c r="L25" s="5"/>
      <c r="M25" s="5"/>
      <c r="N25" s="5"/>
    </row>
    <row r="26" spans="1:14">
      <c r="A26" s="729"/>
      <c r="B26" s="707" t="s">
        <v>20</v>
      </c>
      <c r="C26" s="708" t="s">
        <v>97</v>
      </c>
      <c r="D26" s="73" t="s">
        <v>98</v>
      </c>
      <c r="E26" s="708" t="s">
        <v>22</v>
      </c>
      <c r="F26" s="719"/>
      <c r="G26" s="5"/>
      <c r="H26" s="5"/>
      <c r="I26" s="5"/>
      <c r="J26" s="5"/>
      <c r="K26" s="5"/>
      <c r="L26" s="5"/>
      <c r="M26" s="5"/>
      <c r="N26" s="5"/>
    </row>
    <row r="27" spans="1:14" ht="15" customHeight="1">
      <c r="A27" s="729"/>
      <c r="B27" s="714" t="s">
        <v>441</v>
      </c>
      <c r="C27" s="1072" t="s">
        <v>600</v>
      </c>
      <c r="D27" s="1072" t="s">
        <v>99</v>
      </c>
      <c r="E27" s="967" t="s">
        <v>91</v>
      </c>
      <c r="F27" s="719"/>
      <c r="G27" s="5"/>
      <c r="H27" s="5"/>
      <c r="I27" s="5"/>
      <c r="J27" s="5"/>
      <c r="K27" s="5"/>
      <c r="L27" s="5"/>
      <c r="M27" s="5"/>
      <c r="N27" s="5"/>
    </row>
    <row r="28" spans="1:14">
      <c r="A28" s="729"/>
      <c r="B28" s="714" t="s">
        <v>24</v>
      </c>
      <c r="C28" s="1073"/>
      <c r="D28" s="1073"/>
      <c r="E28" s="968"/>
      <c r="F28" s="719"/>
      <c r="G28" s="5"/>
      <c r="H28" s="5"/>
      <c r="I28" s="5"/>
      <c r="J28" s="5"/>
      <c r="K28" s="5"/>
      <c r="L28" s="5"/>
      <c r="M28" s="5"/>
      <c r="N28" s="5"/>
    </row>
    <row r="29" spans="1:14">
      <c r="A29" s="729"/>
      <c r="B29" s="714" t="s">
        <v>25</v>
      </c>
      <c r="C29" s="1073"/>
      <c r="D29" s="1073"/>
      <c r="E29" s="968"/>
      <c r="F29" s="719"/>
      <c r="G29" s="5"/>
      <c r="H29" s="5"/>
      <c r="I29" s="5"/>
      <c r="J29" s="5"/>
      <c r="K29" s="5"/>
      <c r="L29" s="5"/>
      <c r="M29" s="5"/>
      <c r="N29" s="5"/>
    </row>
    <row r="30" spans="1:14">
      <c r="A30" s="729"/>
      <c r="B30" s="714" t="s">
        <v>26</v>
      </c>
      <c r="C30" s="1074"/>
      <c r="D30" s="1074"/>
      <c r="E30" s="969"/>
      <c r="F30" s="719"/>
      <c r="G30" s="5"/>
      <c r="H30" s="5"/>
      <c r="I30" s="5"/>
      <c r="J30" s="5"/>
      <c r="K30" s="5"/>
      <c r="L30" s="5"/>
      <c r="M30" s="5"/>
      <c r="N30" s="5"/>
    </row>
    <row r="31" spans="1:14">
      <c r="A31" s="729"/>
      <c r="B31" s="768" t="s">
        <v>693</v>
      </c>
      <c r="C31" s="769"/>
      <c r="D31" s="769"/>
      <c r="E31" s="770"/>
      <c r="F31" s="719"/>
      <c r="G31" s="5"/>
      <c r="H31" s="5"/>
      <c r="I31" s="5"/>
      <c r="J31" s="5"/>
      <c r="K31" s="5"/>
      <c r="L31" s="5"/>
      <c r="M31" s="5"/>
      <c r="N31" s="5"/>
    </row>
    <row r="32" spans="1:14">
      <c r="A32" s="729"/>
      <c r="B32" s="8"/>
      <c r="C32" s="719"/>
      <c r="D32" s="72"/>
      <c r="E32" s="719"/>
      <c r="F32" s="719"/>
      <c r="G32" s="5"/>
      <c r="H32" s="5"/>
      <c r="I32" s="5"/>
      <c r="J32" s="5"/>
      <c r="K32" s="5"/>
      <c r="L32" s="5"/>
      <c r="M32" s="5"/>
      <c r="N32" s="5"/>
    </row>
    <row r="33" spans="1:14">
      <c r="A33" s="729">
        <v>7</v>
      </c>
      <c r="B33" s="767" t="s">
        <v>27</v>
      </c>
      <c r="C33" s="767"/>
      <c r="D33" s="767"/>
      <c r="E33" s="767"/>
      <c r="F33" s="6"/>
      <c r="G33" s="6"/>
      <c r="H33" s="6"/>
      <c r="I33" s="6"/>
      <c r="J33" s="6"/>
      <c r="K33" s="5"/>
      <c r="L33" s="5"/>
      <c r="M33" s="5"/>
      <c r="N33" s="5"/>
    </row>
    <row r="34" spans="1:14">
      <c r="A34" s="729"/>
      <c r="B34" s="707" t="s">
        <v>28</v>
      </c>
      <c r="C34" s="762" t="s">
        <v>106</v>
      </c>
      <c r="D34" s="762"/>
      <c r="E34" s="762"/>
      <c r="F34" s="8"/>
      <c r="G34" s="5"/>
      <c r="H34" s="5"/>
      <c r="I34" s="5"/>
      <c r="J34" s="5"/>
      <c r="K34" s="5"/>
      <c r="L34" s="5"/>
      <c r="M34" s="5"/>
      <c r="N34" s="5"/>
    </row>
    <row r="35" spans="1:14">
      <c r="A35" s="729"/>
      <c r="B35" s="707" t="s">
        <v>30</v>
      </c>
      <c r="C35" s="762" t="s">
        <v>107</v>
      </c>
      <c r="D35" s="762"/>
      <c r="E35" s="762"/>
      <c r="F35" s="8"/>
      <c r="G35" s="5"/>
      <c r="H35" s="5"/>
      <c r="I35" s="5"/>
      <c r="J35" s="5"/>
      <c r="K35" s="5"/>
      <c r="L35" s="5"/>
      <c r="M35" s="5"/>
      <c r="N35" s="5"/>
    </row>
    <row r="36" spans="1:14">
      <c r="A36" s="729"/>
      <c r="B36" s="707" t="s">
        <v>31</v>
      </c>
      <c r="C36" s="762" t="s">
        <v>89</v>
      </c>
      <c r="D36" s="762"/>
      <c r="E36" s="762"/>
      <c r="F36" s="8"/>
      <c r="G36" s="5"/>
      <c r="H36" s="5"/>
      <c r="I36" s="5"/>
      <c r="J36" s="5"/>
      <c r="K36" s="5"/>
      <c r="L36" s="5"/>
      <c r="M36" s="5"/>
      <c r="N36" s="5"/>
    </row>
    <row r="37" spans="1:14">
      <c r="A37" s="729"/>
      <c r="B37" s="5"/>
      <c r="C37" s="8"/>
      <c r="D37" s="71"/>
      <c r="E37" s="8"/>
      <c r="F37" s="8"/>
      <c r="G37" s="5"/>
      <c r="H37" s="5"/>
      <c r="I37" s="5"/>
      <c r="J37" s="5"/>
      <c r="K37" s="5"/>
      <c r="L37" s="5"/>
      <c r="M37" s="5"/>
      <c r="N37" s="5"/>
    </row>
    <row r="38" spans="1:14">
      <c r="A38" s="729">
        <v>8</v>
      </c>
      <c r="B38" s="767" t="s">
        <v>310</v>
      </c>
      <c r="C38" s="767"/>
      <c r="D38" s="767"/>
      <c r="E38" s="767"/>
      <c r="F38" s="6"/>
      <c r="G38" s="6"/>
      <c r="H38" s="6"/>
      <c r="I38" s="6"/>
      <c r="J38" s="6"/>
      <c r="K38" s="5"/>
      <c r="L38" s="5"/>
      <c r="M38" s="5"/>
      <c r="N38" s="5"/>
    </row>
    <row r="39" spans="1:14" ht="15" customHeight="1">
      <c r="A39" s="729"/>
      <c r="B39" s="707" t="s">
        <v>33</v>
      </c>
      <c r="C39" s="762" t="s">
        <v>106</v>
      </c>
      <c r="D39" s="762"/>
      <c r="E39" s="762"/>
      <c r="F39" s="8"/>
      <c r="G39" s="5"/>
      <c r="H39" s="5"/>
      <c r="I39" s="5"/>
      <c r="J39" s="5"/>
      <c r="K39" s="5"/>
      <c r="L39" s="5"/>
      <c r="M39" s="5"/>
      <c r="N39" s="5"/>
    </row>
    <row r="40" spans="1:14" ht="14.4" customHeight="1">
      <c r="A40" s="729"/>
      <c r="B40" s="707" t="s">
        <v>30</v>
      </c>
      <c r="C40" s="762" t="s">
        <v>107</v>
      </c>
      <c r="D40" s="762"/>
      <c r="E40" s="762"/>
      <c r="F40" s="8"/>
      <c r="G40" s="5"/>
      <c r="H40" s="5"/>
      <c r="I40" s="5"/>
      <c r="J40" s="5"/>
      <c r="K40" s="5"/>
      <c r="L40" s="5"/>
      <c r="M40" s="5"/>
      <c r="N40" s="5"/>
    </row>
    <row r="41" spans="1:14" ht="14.4" customHeight="1">
      <c r="A41" s="729"/>
      <c r="B41" s="707" t="s">
        <v>31</v>
      </c>
      <c r="C41" s="762" t="s">
        <v>89</v>
      </c>
      <c r="D41" s="762"/>
      <c r="E41" s="762"/>
      <c r="F41" s="8"/>
      <c r="G41" s="5"/>
      <c r="H41" s="5"/>
      <c r="I41" s="5"/>
      <c r="J41" s="5"/>
      <c r="K41" s="5"/>
      <c r="L41" s="5"/>
      <c r="M41" s="5"/>
      <c r="N41" s="5"/>
    </row>
    <row r="42" spans="1:14">
      <c r="A42" s="729"/>
      <c r="B42" s="768" t="s">
        <v>131</v>
      </c>
      <c r="C42" s="769"/>
      <c r="D42" s="769"/>
      <c r="E42" s="770"/>
      <c r="F42" s="8"/>
      <c r="G42" s="5"/>
      <c r="H42" s="5"/>
      <c r="I42" s="5"/>
      <c r="J42" s="5"/>
      <c r="K42" s="5"/>
      <c r="L42" s="5"/>
      <c r="M42" s="5"/>
      <c r="N42" s="5"/>
    </row>
    <row r="43" spans="1:14">
      <c r="A43" s="724"/>
      <c r="B43" s="5"/>
      <c r="C43" s="5"/>
      <c r="D43" s="75"/>
      <c r="E43" s="8"/>
      <c r="F43" s="5"/>
      <c r="G43" s="5"/>
      <c r="H43" s="5"/>
      <c r="I43" s="5"/>
      <c r="J43" s="5"/>
      <c r="K43" s="5"/>
      <c r="L43" s="5"/>
      <c r="M43" s="5"/>
      <c r="N43" s="5"/>
    </row>
    <row r="44" spans="1:14">
      <c r="A44" s="11">
        <v>9</v>
      </c>
      <c r="B44" s="766" t="s">
        <v>311</v>
      </c>
      <c r="C44" s="767"/>
      <c r="D44" s="767"/>
      <c r="E44" s="767"/>
      <c r="F44" s="12"/>
      <c r="G44" s="6"/>
      <c r="H44" s="6"/>
      <c r="I44" s="6"/>
      <c r="J44" s="5"/>
      <c r="K44" s="5"/>
      <c r="L44" s="5"/>
      <c r="M44" s="5"/>
      <c r="N44" s="5"/>
    </row>
    <row r="45" spans="1:14" ht="52.8">
      <c r="A45" s="11"/>
      <c r="B45" s="712" t="s">
        <v>36</v>
      </c>
      <c r="C45" s="720" t="s">
        <v>37</v>
      </c>
      <c r="D45" s="405" t="s">
        <v>38</v>
      </c>
      <c r="E45" s="720" t="s">
        <v>92</v>
      </c>
      <c r="F45" s="5"/>
      <c r="G45" s="5"/>
      <c r="H45" s="5"/>
      <c r="I45" s="5"/>
      <c r="J45" s="5"/>
      <c r="K45" s="5"/>
      <c r="L45" s="5"/>
      <c r="M45" s="5"/>
      <c r="N45" s="5"/>
    </row>
    <row r="46" spans="1:14" ht="210.6" customHeight="1">
      <c r="A46" s="13"/>
      <c r="B46" s="715" t="s">
        <v>756</v>
      </c>
      <c r="C46" s="715" t="s">
        <v>1313</v>
      </c>
      <c r="D46" s="716" t="s">
        <v>1314</v>
      </c>
      <c r="E46" s="721" t="s">
        <v>88</v>
      </c>
      <c r="F46" s="5"/>
      <c r="G46" s="5"/>
      <c r="H46" s="5"/>
      <c r="I46" s="5"/>
      <c r="J46" s="5"/>
      <c r="K46" s="5"/>
      <c r="L46" s="5"/>
      <c r="M46" s="5"/>
      <c r="N46" s="5"/>
    </row>
    <row r="47" spans="1:14">
      <c r="A47" s="14"/>
      <c r="B47" s="839" t="s">
        <v>757</v>
      </c>
      <c r="C47" s="840"/>
      <c r="D47" s="840"/>
      <c r="E47" s="841"/>
      <c r="F47" s="719"/>
      <c r="G47" s="719"/>
      <c r="H47" s="719"/>
      <c r="I47" s="5"/>
      <c r="J47" s="5"/>
      <c r="K47" s="5"/>
      <c r="L47" s="5"/>
      <c r="M47" s="5"/>
      <c r="N47" s="5"/>
    </row>
    <row r="48" spans="1:14">
      <c r="A48" s="15"/>
      <c r="B48" s="37"/>
      <c r="C48" s="711"/>
      <c r="D48" s="75"/>
      <c r="E48" s="711"/>
      <c r="F48" s="719"/>
      <c r="G48" s="719"/>
      <c r="H48" s="719"/>
      <c r="I48" s="719"/>
      <c r="J48" s="5"/>
      <c r="K48" s="5"/>
      <c r="L48" s="5"/>
      <c r="M48" s="5"/>
      <c r="N48" s="5"/>
    </row>
    <row r="49" spans="1:14">
      <c r="A49" s="11">
        <v>10</v>
      </c>
      <c r="B49" s="766" t="s">
        <v>311</v>
      </c>
      <c r="C49" s="767"/>
      <c r="D49" s="767"/>
      <c r="E49" s="767"/>
      <c r="F49" s="719"/>
      <c r="G49" s="719"/>
      <c r="H49" s="719"/>
      <c r="I49" s="5"/>
      <c r="J49" s="5"/>
      <c r="K49" s="5"/>
      <c r="L49" s="5"/>
      <c r="M49" s="5"/>
      <c r="N49" s="5"/>
    </row>
    <row r="50" spans="1:14" ht="21.75" customHeight="1">
      <c r="A50" s="13"/>
      <c r="B50" s="867" t="s">
        <v>41</v>
      </c>
      <c r="C50" s="847" t="s">
        <v>1313</v>
      </c>
      <c r="D50" s="848"/>
      <c r="E50" s="849"/>
      <c r="F50" s="5"/>
      <c r="G50" s="5"/>
      <c r="H50" s="5"/>
      <c r="I50" s="5"/>
      <c r="J50" s="5"/>
      <c r="K50" s="1"/>
      <c r="L50" s="5"/>
      <c r="M50" s="5"/>
      <c r="N50" s="5"/>
    </row>
    <row r="51" spans="1:14" ht="63" customHeight="1">
      <c r="A51" s="13"/>
      <c r="B51" s="868"/>
      <c r="C51" s="850"/>
      <c r="D51" s="851"/>
      <c r="E51" s="852"/>
      <c r="F51" s="5"/>
      <c r="G51" s="5"/>
      <c r="H51" s="5"/>
      <c r="I51" s="5"/>
      <c r="J51" s="5"/>
      <c r="K51" s="1"/>
      <c r="L51" s="5"/>
      <c r="M51" s="5"/>
      <c r="N51" s="5"/>
    </row>
    <row r="52" spans="1:14" ht="95.4" customHeight="1">
      <c r="A52" s="11"/>
      <c r="B52" s="16" t="s">
        <v>42</v>
      </c>
      <c r="C52" s="1140" t="s">
        <v>1315</v>
      </c>
      <c r="D52" s="1140"/>
      <c r="E52" s="1140"/>
      <c r="F52" s="5"/>
      <c r="G52" s="5"/>
      <c r="H52" s="5"/>
      <c r="I52" s="5"/>
      <c r="J52" s="5"/>
      <c r="K52" s="5"/>
      <c r="L52" s="5"/>
      <c r="M52" s="5"/>
      <c r="N52" s="5"/>
    </row>
    <row r="53" spans="1:14">
      <c r="A53" s="13"/>
      <c r="B53" s="16" t="s">
        <v>43</v>
      </c>
      <c r="C53" s="875" t="s">
        <v>44</v>
      </c>
      <c r="D53" s="876"/>
      <c r="E53" s="877"/>
      <c r="F53" s="5"/>
      <c r="G53" s="5"/>
      <c r="H53" s="5"/>
      <c r="I53" s="5"/>
      <c r="J53" s="5"/>
      <c r="K53" s="17"/>
      <c r="L53" s="5"/>
      <c r="M53" s="5"/>
      <c r="N53" s="5"/>
    </row>
    <row r="54" spans="1:14" ht="14.4" customHeight="1">
      <c r="A54" s="13"/>
      <c r="B54" s="839" t="s">
        <v>757</v>
      </c>
      <c r="C54" s="840"/>
      <c r="D54" s="840"/>
      <c r="E54" s="841"/>
      <c r="F54" s="5"/>
      <c r="G54" s="5"/>
      <c r="H54" s="5"/>
      <c r="I54" s="5"/>
      <c r="J54" s="5"/>
      <c r="K54" s="17"/>
      <c r="L54" s="5"/>
      <c r="M54" s="5"/>
      <c r="N54" s="5"/>
    </row>
    <row r="55" spans="1:14">
      <c r="A55" s="18" t="s">
        <v>45</v>
      </c>
      <c r="B55" s="858" t="s">
        <v>46</v>
      </c>
      <c r="C55" s="858"/>
      <c r="D55" s="858"/>
      <c r="E55" s="858"/>
    </row>
    <row r="56" spans="1:14">
      <c r="A56" s="23"/>
      <c r="B56" s="24"/>
      <c r="C56" s="25"/>
      <c r="D56" s="76"/>
      <c r="E56" s="25"/>
      <c r="F56" s="25"/>
      <c r="G56" s="5"/>
      <c r="H56" s="5"/>
      <c r="I56" s="5"/>
      <c r="J56" s="5"/>
      <c r="K56" s="5"/>
      <c r="L56" s="5"/>
      <c r="M56" s="5"/>
      <c r="N56" s="5"/>
    </row>
    <row r="57" spans="1:14">
      <c r="A57" s="729">
        <v>11</v>
      </c>
      <c r="B57" s="2" t="s">
        <v>47</v>
      </c>
      <c r="C57" s="953" t="s">
        <v>134</v>
      </c>
      <c r="D57" s="953"/>
      <c r="E57" s="953"/>
      <c r="F57" s="6"/>
      <c r="G57" s="6"/>
      <c r="H57" s="26"/>
      <c r="I57" s="6"/>
      <c r="J57" s="6"/>
      <c r="K57" s="5"/>
      <c r="L57" s="5"/>
      <c r="M57" s="5"/>
      <c r="N57" s="5"/>
    </row>
    <row r="58" spans="1:14">
      <c r="A58" s="729"/>
      <c r="B58" s="719"/>
      <c r="C58" s="719"/>
      <c r="D58" s="72"/>
      <c r="E58" s="719"/>
      <c r="F58" s="719"/>
      <c r="G58" s="719"/>
      <c r="H58" s="27"/>
      <c r="I58" s="27"/>
      <c r="J58" s="719"/>
      <c r="K58" s="5"/>
      <c r="L58" s="5"/>
      <c r="M58" s="5"/>
      <c r="N58" s="5"/>
    </row>
    <row r="59" spans="1:14">
      <c r="A59" s="729">
        <v>12</v>
      </c>
      <c r="B59" s="6" t="s">
        <v>48</v>
      </c>
      <c r="C59" s="6"/>
      <c r="D59" s="77"/>
      <c r="E59" s="26"/>
      <c r="F59" s="26"/>
      <c r="G59" s="6"/>
      <c r="H59" s="6"/>
      <c r="I59" s="6"/>
      <c r="J59" s="6"/>
      <c r="K59" s="6"/>
      <c r="L59" s="6"/>
      <c r="M59" s="6"/>
      <c r="N59" s="6"/>
    </row>
    <row r="60" spans="1:14">
      <c r="A60" s="729"/>
      <c r="B60" s="6"/>
      <c r="C60" s="6"/>
      <c r="D60" s="77"/>
      <c r="E60" s="26"/>
      <c r="F60" s="26"/>
      <c r="G60" s="26"/>
      <c r="H60" s="6"/>
      <c r="I60" s="6"/>
      <c r="J60" s="6"/>
      <c r="K60" s="6"/>
      <c r="L60" s="6"/>
      <c r="M60" s="6"/>
      <c r="N60" s="6"/>
    </row>
    <row r="61" spans="1:14">
      <c r="A61" s="729"/>
      <c r="B61" s="707" t="s">
        <v>49</v>
      </c>
      <c r="C61" s="762" t="s">
        <v>758</v>
      </c>
      <c r="D61" s="762"/>
      <c r="E61" s="762"/>
      <c r="F61" s="27"/>
      <c r="G61" s="27"/>
      <c r="H61" s="719"/>
      <c r="I61" s="719"/>
      <c r="J61" s="719"/>
      <c r="K61" s="719"/>
      <c r="L61" s="719"/>
      <c r="M61" s="719"/>
      <c r="N61" s="719"/>
    </row>
    <row r="62" spans="1:14">
      <c r="A62" s="729"/>
      <c r="B62" s="719"/>
      <c r="C62" s="719"/>
      <c r="D62" s="115"/>
      <c r="E62" s="55"/>
      <c r="F62" s="719"/>
      <c r="G62" s="719"/>
      <c r="H62" s="55"/>
      <c r="I62" s="719"/>
      <c r="J62" s="55"/>
      <c r="K62" s="719"/>
      <c r="L62" s="719"/>
      <c r="M62" s="719"/>
      <c r="N62" s="719"/>
    </row>
    <row r="63" spans="1:14">
      <c r="A63" s="729"/>
      <c r="B63" s="767" t="s">
        <v>50</v>
      </c>
      <c r="C63" s="800" t="s">
        <v>759</v>
      </c>
      <c r="D63" s="908" t="s">
        <v>100</v>
      </c>
      <c r="E63" s="1123" t="s">
        <v>96</v>
      </c>
      <c r="F63" s="790" t="s">
        <v>117</v>
      </c>
      <c r="G63" s="791"/>
      <c r="H63" s="792"/>
      <c r="I63" s="771" t="s">
        <v>52</v>
      </c>
      <c r="J63" s="771"/>
      <c r="K63" s="771"/>
      <c r="L63" s="771" t="s">
        <v>53</v>
      </c>
      <c r="M63" s="771"/>
      <c r="N63" s="771"/>
    </row>
    <row r="64" spans="1:14" ht="52.8">
      <c r="A64" s="724"/>
      <c r="B64" s="767"/>
      <c r="C64" s="801"/>
      <c r="D64" s="909"/>
      <c r="E64" s="1124"/>
      <c r="F64" s="707" t="s">
        <v>54</v>
      </c>
      <c r="G64" s="707" t="s">
        <v>55</v>
      </c>
      <c r="H64" s="707" t="s">
        <v>56</v>
      </c>
      <c r="I64" s="707" t="s">
        <v>57</v>
      </c>
      <c r="J64" s="707" t="s">
        <v>55</v>
      </c>
      <c r="K64" s="707" t="s">
        <v>56</v>
      </c>
      <c r="L64" s="707" t="s">
        <v>57</v>
      </c>
      <c r="M64" s="707" t="s">
        <v>55</v>
      </c>
      <c r="N64" s="707" t="s">
        <v>56</v>
      </c>
    </row>
    <row r="65" spans="1:14">
      <c r="A65" s="724"/>
      <c r="B65" s="707" t="s">
        <v>80</v>
      </c>
      <c r="C65" s="130">
        <v>253.05</v>
      </c>
      <c r="D65" s="728" t="s">
        <v>1221</v>
      </c>
      <c r="E65" s="737">
        <v>476.85</v>
      </c>
      <c r="F65" s="728" t="s">
        <v>40</v>
      </c>
      <c r="G65" s="728" t="s">
        <v>40</v>
      </c>
      <c r="H65" s="728" t="s">
        <v>40</v>
      </c>
      <c r="I65" s="728" t="s">
        <v>40</v>
      </c>
      <c r="J65" s="728" t="s">
        <v>40</v>
      </c>
      <c r="K65" s="728" t="s">
        <v>40</v>
      </c>
      <c r="L65" s="728" t="s">
        <v>40</v>
      </c>
      <c r="M65" s="728" t="s">
        <v>40</v>
      </c>
      <c r="N65" s="728" t="s">
        <v>40</v>
      </c>
    </row>
    <row r="66" spans="1:14">
      <c r="A66" s="724"/>
      <c r="B66" s="707" t="s">
        <v>696</v>
      </c>
      <c r="C66" s="130">
        <v>22821.4</v>
      </c>
      <c r="D66" s="728" t="s">
        <v>1222</v>
      </c>
      <c r="E66" s="737">
        <v>25279.85</v>
      </c>
      <c r="F66" s="728" t="s">
        <v>40</v>
      </c>
      <c r="G66" s="728" t="s">
        <v>40</v>
      </c>
      <c r="H66" s="728" t="s">
        <v>40</v>
      </c>
      <c r="I66" s="728" t="s">
        <v>40</v>
      </c>
      <c r="J66" s="728" t="s">
        <v>40</v>
      </c>
      <c r="K66" s="728" t="s">
        <v>40</v>
      </c>
      <c r="L66" s="728" t="s">
        <v>40</v>
      </c>
      <c r="M66" s="728" t="s">
        <v>40</v>
      </c>
      <c r="N66" s="728" t="s">
        <v>40</v>
      </c>
    </row>
    <row r="67" spans="1:14" ht="13.8">
      <c r="A67" s="724"/>
      <c r="B67" s="707" t="s">
        <v>313</v>
      </c>
      <c r="C67" s="829" t="s">
        <v>76</v>
      </c>
      <c r="D67" s="829"/>
      <c r="E67" s="829"/>
      <c r="F67" s="829"/>
      <c r="G67" s="829"/>
      <c r="H67" s="829"/>
      <c r="I67" s="829"/>
      <c r="J67" s="829"/>
      <c r="K67" s="829"/>
      <c r="L67" s="829"/>
      <c r="M67" s="829"/>
      <c r="N67" s="829"/>
    </row>
    <row r="68" spans="1:14" s="5" customFormat="1">
      <c r="A68" s="724"/>
      <c r="B68" s="831" t="s">
        <v>1252</v>
      </c>
      <c r="C68" s="831"/>
      <c r="D68" s="831"/>
      <c r="E68" s="831"/>
      <c r="F68" s="831"/>
      <c r="G68" s="831"/>
      <c r="H68" s="831"/>
      <c r="I68" s="831"/>
      <c r="J68" s="831"/>
      <c r="K68" s="831"/>
      <c r="L68" s="831"/>
      <c r="M68" s="831"/>
      <c r="N68" s="831"/>
    </row>
    <row r="69" spans="1:14" ht="13.8">
      <c r="A69" s="724"/>
      <c r="B69" s="832" t="s">
        <v>79</v>
      </c>
      <c r="C69" s="832"/>
      <c r="D69" s="832"/>
      <c r="E69" s="832"/>
      <c r="F69" s="832"/>
      <c r="G69" s="832"/>
      <c r="H69" s="832"/>
      <c r="I69" s="832"/>
      <c r="J69" s="832"/>
      <c r="K69" s="832"/>
      <c r="L69" s="832"/>
      <c r="M69" s="832"/>
      <c r="N69" s="832"/>
    </row>
    <row r="70" spans="1:14">
      <c r="A70" s="724"/>
      <c r="B70" s="810" t="s">
        <v>60</v>
      </c>
      <c r="C70" s="810"/>
      <c r="D70" s="810"/>
      <c r="E70" s="810"/>
      <c r="F70" s="810"/>
      <c r="G70" s="810"/>
      <c r="H70" s="810"/>
      <c r="I70" s="810"/>
      <c r="J70" s="810"/>
      <c r="K70" s="810"/>
      <c r="L70" s="810"/>
      <c r="M70" s="810"/>
      <c r="N70" s="810"/>
    </row>
    <row r="71" spans="1:14">
      <c r="A71" s="1"/>
      <c r="B71" s="853" t="s">
        <v>61</v>
      </c>
      <c r="C71" s="853"/>
      <c r="D71" s="853"/>
      <c r="E71" s="853"/>
      <c r="F71" s="853"/>
      <c r="G71" s="853"/>
      <c r="H71" s="853"/>
      <c r="I71" s="853"/>
      <c r="J71" s="853"/>
      <c r="K71" s="853"/>
      <c r="L71" s="853"/>
      <c r="M71" s="853"/>
      <c r="N71" s="853"/>
    </row>
    <row r="72" spans="1:14">
      <c r="A72" s="724"/>
      <c r="B72" s="831" t="s">
        <v>110</v>
      </c>
      <c r="C72" s="831"/>
      <c r="D72" s="831"/>
      <c r="E72" s="831"/>
      <c r="F72" s="831"/>
      <c r="G72" s="831"/>
      <c r="H72" s="831"/>
      <c r="I72" s="831"/>
      <c r="J72" s="831"/>
      <c r="K72" s="831"/>
      <c r="L72" s="831"/>
      <c r="M72" s="831"/>
      <c r="N72" s="831"/>
    </row>
    <row r="73" spans="1:14">
      <c r="A73" s="724"/>
      <c r="B73" s="831" t="s">
        <v>62</v>
      </c>
      <c r="C73" s="831"/>
      <c r="D73" s="831"/>
      <c r="E73" s="831"/>
      <c r="F73" s="831"/>
      <c r="G73" s="831"/>
      <c r="H73" s="831"/>
      <c r="I73" s="831"/>
      <c r="J73" s="831"/>
      <c r="K73" s="831"/>
      <c r="L73" s="831"/>
      <c r="M73" s="831"/>
      <c r="N73" s="831"/>
    </row>
    <row r="74" spans="1:14">
      <c r="A74" s="724"/>
      <c r="B74" s="30"/>
      <c r="C74" s="30"/>
      <c r="D74" s="78"/>
      <c r="E74" s="30"/>
      <c r="F74" s="30"/>
      <c r="G74" s="8"/>
      <c r="H74" s="8"/>
      <c r="I74" s="8"/>
      <c r="J74" s="8"/>
      <c r="K74" s="8"/>
      <c r="L74" s="8" t="s">
        <v>119</v>
      </c>
      <c r="M74" s="8"/>
      <c r="N74" s="8"/>
    </row>
    <row r="75" spans="1:14" ht="48" customHeight="1">
      <c r="A75" s="729">
        <v>13</v>
      </c>
      <c r="B75" s="796" t="s">
        <v>63</v>
      </c>
      <c r="C75" s="797"/>
      <c r="D75" s="797"/>
      <c r="E75" s="797"/>
      <c r="F75" s="797"/>
      <c r="G75" s="766"/>
      <c r="H75" s="6"/>
      <c r="I75" s="6"/>
      <c r="J75" s="6"/>
      <c r="K75" s="6"/>
      <c r="L75" s="6"/>
      <c r="M75" s="6"/>
      <c r="N75" s="6"/>
    </row>
    <row r="76" spans="1:14">
      <c r="A76" s="729"/>
      <c r="B76" s="5"/>
      <c r="C76" s="719"/>
      <c r="D76" s="72"/>
      <c r="E76" s="719"/>
      <c r="F76" s="719"/>
      <c r="G76" s="719"/>
      <c r="H76" s="719"/>
      <c r="I76" s="719"/>
      <c r="J76" s="719"/>
      <c r="K76" s="719"/>
      <c r="L76" s="719"/>
      <c r="M76" s="719"/>
      <c r="N76" s="719"/>
    </row>
    <row r="77" spans="1:14" ht="39.6">
      <c r="A77" s="724"/>
      <c r="B77" s="709" t="s">
        <v>64</v>
      </c>
      <c r="C77" s="708" t="s">
        <v>65</v>
      </c>
      <c r="D77" s="73" t="s">
        <v>342</v>
      </c>
      <c r="E77" s="708" t="s">
        <v>94</v>
      </c>
      <c r="F77" s="708" t="s">
        <v>67</v>
      </c>
      <c r="G77" s="708" t="s">
        <v>81</v>
      </c>
      <c r="H77" s="8"/>
      <c r="I77" s="8"/>
      <c r="J77" s="8"/>
      <c r="K77" s="8"/>
      <c r="L77" s="8"/>
      <c r="M77" s="8"/>
      <c r="N77" s="8"/>
    </row>
    <row r="78" spans="1:14" ht="25.5" customHeight="1">
      <c r="A78" s="724"/>
      <c r="B78" s="828" t="s">
        <v>440</v>
      </c>
      <c r="C78" s="91" t="s">
        <v>760</v>
      </c>
      <c r="D78" s="130">
        <v>6.71</v>
      </c>
      <c r="E78" s="958" t="s">
        <v>699</v>
      </c>
      <c r="F78" s="958" t="s">
        <v>108</v>
      </c>
      <c r="G78" s="958" t="s">
        <v>95</v>
      </c>
      <c r="H78" s="32"/>
      <c r="I78" s="32"/>
      <c r="J78" s="32"/>
      <c r="K78" s="32"/>
      <c r="L78" s="32"/>
      <c r="M78" s="32"/>
      <c r="N78" s="32"/>
    </row>
    <row r="79" spans="1:14" ht="25.5" customHeight="1">
      <c r="A79" s="724"/>
      <c r="B79" s="956"/>
      <c r="C79" s="91" t="s">
        <v>761</v>
      </c>
      <c r="D79" s="130">
        <v>19.61</v>
      </c>
      <c r="E79" s="959"/>
      <c r="F79" s="959"/>
      <c r="G79" s="959"/>
      <c r="H79" s="32"/>
      <c r="I79" s="32"/>
      <c r="J79" s="32"/>
      <c r="K79" s="32"/>
      <c r="L79" s="32"/>
      <c r="M79" s="32"/>
      <c r="N79" s="32"/>
    </row>
    <row r="80" spans="1:14" ht="25.5" customHeight="1">
      <c r="A80" s="724"/>
      <c r="B80" s="956"/>
      <c r="C80" s="91" t="s">
        <v>762</v>
      </c>
      <c r="D80" s="130">
        <v>19.62</v>
      </c>
      <c r="E80" s="959"/>
      <c r="F80" s="959"/>
      <c r="G80" s="959"/>
      <c r="H80" s="32"/>
      <c r="I80" s="32"/>
      <c r="J80" s="32"/>
      <c r="K80" s="32"/>
      <c r="L80" s="32"/>
      <c r="M80" s="32"/>
      <c r="N80" s="32"/>
    </row>
    <row r="81" spans="1:14" ht="25.5" customHeight="1">
      <c r="A81" s="724"/>
      <c r="B81" s="956"/>
      <c r="C81" s="91" t="s">
        <v>763</v>
      </c>
      <c r="D81" s="130">
        <v>9.08</v>
      </c>
      <c r="E81" s="959"/>
      <c r="F81" s="959"/>
      <c r="G81" s="959"/>
      <c r="H81" s="32"/>
      <c r="I81" s="32"/>
      <c r="J81" s="32"/>
      <c r="K81" s="32"/>
      <c r="L81" s="32"/>
      <c r="M81" s="32"/>
      <c r="N81" s="32"/>
    </row>
    <row r="82" spans="1:14" ht="26.4">
      <c r="A82" s="724"/>
      <c r="B82" s="956"/>
      <c r="C82" s="91" t="s">
        <v>764</v>
      </c>
      <c r="D82" s="130">
        <v>7.5</v>
      </c>
      <c r="E82" s="959"/>
      <c r="F82" s="959"/>
      <c r="G82" s="959"/>
      <c r="H82" s="32"/>
      <c r="I82" s="32"/>
      <c r="J82" s="32"/>
      <c r="K82" s="32"/>
      <c r="L82" s="32"/>
      <c r="M82" s="32"/>
      <c r="N82" s="32"/>
    </row>
    <row r="83" spans="1:14">
      <c r="A83" s="724"/>
      <c r="B83" s="957"/>
      <c r="C83" s="91" t="s">
        <v>70</v>
      </c>
      <c r="D83" s="130">
        <f>+(D79+D80+D81+D82)/4</f>
        <v>13.952500000000001</v>
      </c>
      <c r="E83" s="959"/>
      <c r="F83" s="959"/>
      <c r="G83" s="959"/>
      <c r="H83" s="32"/>
      <c r="I83" s="32"/>
      <c r="J83" s="32"/>
      <c r="K83" s="32"/>
      <c r="L83" s="32"/>
      <c r="M83" s="32"/>
      <c r="N83" s="32"/>
    </row>
    <row r="84" spans="1:14">
      <c r="A84" s="724"/>
      <c r="B84" s="828" t="s">
        <v>71</v>
      </c>
      <c r="C84" s="91" t="s">
        <v>760</v>
      </c>
      <c r="D84" s="130">
        <v>3.9</v>
      </c>
      <c r="E84" s="959"/>
      <c r="F84" s="959"/>
      <c r="G84" s="959"/>
      <c r="H84" s="32"/>
      <c r="I84" s="32"/>
      <c r="J84" s="32"/>
      <c r="K84" s="32"/>
      <c r="L84" s="32"/>
      <c r="M84" s="32"/>
      <c r="N84" s="32"/>
    </row>
    <row r="85" spans="1:14" ht="39.6">
      <c r="A85" s="724"/>
      <c r="B85" s="956"/>
      <c r="C85" s="91" t="s">
        <v>761</v>
      </c>
      <c r="D85" s="130">
        <v>171.11</v>
      </c>
      <c r="E85" s="959"/>
      <c r="F85" s="959"/>
      <c r="G85" s="959"/>
      <c r="H85" s="32"/>
      <c r="I85" s="32"/>
      <c r="J85" s="32"/>
      <c r="K85" s="32"/>
      <c r="L85" s="32"/>
      <c r="M85" s="32"/>
      <c r="N85" s="32"/>
    </row>
    <row r="86" spans="1:14" ht="39.6">
      <c r="A86" s="724"/>
      <c r="B86" s="956"/>
      <c r="C86" s="91" t="s">
        <v>762</v>
      </c>
      <c r="D86" s="130">
        <v>35.67</v>
      </c>
      <c r="E86" s="959"/>
      <c r="F86" s="959"/>
      <c r="G86" s="959"/>
      <c r="H86" s="32"/>
      <c r="I86" s="32"/>
      <c r="J86" s="32"/>
      <c r="K86" s="32"/>
      <c r="L86" s="32"/>
      <c r="M86" s="32"/>
      <c r="N86" s="32"/>
    </row>
    <row r="87" spans="1:14" ht="26.4">
      <c r="A87" s="724"/>
      <c r="B87" s="956"/>
      <c r="C87" s="91" t="s">
        <v>763</v>
      </c>
      <c r="D87" s="130">
        <v>53.18</v>
      </c>
      <c r="E87" s="959"/>
      <c r="F87" s="959"/>
      <c r="G87" s="959"/>
      <c r="H87" s="32"/>
      <c r="I87" s="32"/>
      <c r="J87" s="32"/>
      <c r="K87" s="32"/>
      <c r="L87" s="32"/>
      <c r="M87" s="32"/>
      <c r="N87" s="32"/>
    </row>
    <row r="88" spans="1:14" ht="26.4">
      <c r="A88" s="724"/>
      <c r="B88" s="956"/>
      <c r="C88" s="91" t="s">
        <v>764</v>
      </c>
      <c r="D88" s="130">
        <v>55.13</v>
      </c>
      <c r="E88" s="959"/>
      <c r="F88" s="959"/>
      <c r="G88" s="959"/>
      <c r="H88" s="32"/>
      <c r="I88" s="32"/>
      <c r="J88" s="32"/>
      <c r="K88" s="32"/>
      <c r="L88" s="32"/>
      <c r="M88" s="32"/>
      <c r="N88" s="32"/>
    </row>
    <row r="89" spans="1:14">
      <c r="A89" s="724"/>
      <c r="B89" s="957"/>
      <c r="C89" s="91" t="s">
        <v>70</v>
      </c>
      <c r="D89" s="130">
        <f>+(D85+D86+D87+D88)/4</f>
        <v>78.772500000000008</v>
      </c>
      <c r="E89" s="959"/>
      <c r="F89" s="959"/>
      <c r="G89" s="959"/>
      <c r="H89" s="32"/>
      <c r="I89" s="32"/>
      <c r="J89" s="32"/>
      <c r="K89" s="32"/>
      <c r="L89" s="32"/>
      <c r="M89" s="32"/>
      <c r="N89" s="32"/>
    </row>
    <row r="90" spans="1:14">
      <c r="A90" s="724"/>
      <c r="B90" s="828" t="s">
        <v>72</v>
      </c>
      <c r="C90" s="91" t="s">
        <v>760</v>
      </c>
      <c r="D90" s="172">
        <v>0.2382</v>
      </c>
      <c r="E90" s="959"/>
      <c r="F90" s="959"/>
      <c r="G90" s="959"/>
      <c r="H90" s="32"/>
      <c r="I90" s="32"/>
      <c r="J90" s="32"/>
      <c r="K90" s="32"/>
      <c r="L90" s="32"/>
      <c r="M90" s="32"/>
      <c r="N90" s="32"/>
    </row>
    <row r="91" spans="1:14" ht="39.6">
      <c r="A91" s="724"/>
      <c r="B91" s="956"/>
      <c r="C91" s="91" t="s">
        <v>761</v>
      </c>
      <c r="D91" s="172">
        <v>9.9099999999999994E-2</v>
      </c>
      <c r="E91" s="959"/>
      <c r="F91" s="959"/>
      <c r="G91" s="959"/>
      <c r="H91" s="32"/>
      <c r="I91" s="32"/>
      <c r="J91" s="32"/>
      <c r="K91" s="32"/>
      <c r="L91" s="32"/>
      <c r="M91" s="32"/>
      <c r="N91" s="32"/>
    </row>
    <row r="92" spans="1:14" ht="39.6">
      <c r="A92" s="724"/>
      <c r="B92" s="956"/>
      <c r="C92" s="91" t="s">
        <v>762</v>
      </c>
      <c r="D92" s="172">
        <v>0.1613</v>
      </c>
      <c r="E92" s="959"/>
      <c r="F92" s="959"/>
      <c r="G92" s="959"/>
      <c r="H92" s="32"/>
      <c r="I92" s="32"/>
      <c r="J92" s="32"/>
      <c r="K92" s="32"/>
      <c r="L92" s="32"/>
      <c r="M92" s="32"/>
      <c r="N92" s="32"/>
    </row>
    <row r="93" spans="1:14" ht="26.4">
      <c r="A93" s="724"/>
      <c r="B93" s="956"/>
      <c r="C93" s="91" t="s">
        <v>763</v>
      </c>
      <c r="D93" s="172">
        <v>9.7799999999999998E-2</v>
      </c>
      <c r="E93" s="959"/>
      <c r="F93" s="959"/>
      <c r="G93" s="959"/>
      <c r="H93" s="32"/>
      <c r="I93" s="32"/>
      <c r="J93" s="32"/>
      <c r="K93" s="32"/>
      <c r="L93" s="32"/>
      <c r="M93" s="32"/>
      <c r="N93" s="32"/>
    </row>
    <row r="94" spans="1:14" ht="26.4">
      <c r="A94" s="724"/>
      <c r="B94" s="956"/>
      <c r="C94" s="91" t="s">
        <v>764</v>
      </c>
      <c r="D94" s="172">
        <v>7.9799999999999996E-2</v>
      </c>
      <c r="E94" s="959"/>
      <c r="F94" s="959"/>
      <c r="G94" s="959"/>
      <c r="H94" s="32"/>
      <c r="I94" s="32"/>
      <c r="J94" s="32"/>
      <c r="K94" s="32"/>
      <c r="L94" s="32"/>
      <c r="M94" s="32"/>
      <c r="N94" s="32"/>
    </row>
    <row r="95" spans="1:14">
      <c r="A95" s="724"/>
      <c r="B95" s="957"/>
      <c r="C95" s="91" t="s">
        <v>70</v>
      </c>
      <c r="D95" s="172">
        <f>+(D91+D92+D93+D94)/4</f>
        <v>0.10949999999999999</v>
      </c>
      <c r="E95" s="959"/>
      <c r="F95" s="959"/>
      <c r="G95" s="959"/>
      <c r="H95" s="32"/>
      <c r="I95" s="32"/>
      <c r="J95" s="32"/>
      <c r="K95" s="32"/>
      <c r="L95" s="32"/>
      <c r="M95" s="32"/>
      <c r="N95" s="32"/>
    </row>
    <row r="96" spans="1:14">
      <c r="A96" s="724"/>
      <c r="B96" s="972" t="s">
        <v>73</v>
      </c>
      <c r="C96" s="91" t="s">
        <v>760</v>
      </c>
      <c r="D96" s="130">
        <v>28.19</v>
      </c>
      <c r="E96" s="959"/>
      <c r="F96" s="959"/>
      <c r="G96" s="959"/>
      <c r="H96" s="32"/>
      <c r="I96" s="32"/>
      <c r="J96" s="32"/>
      <c r="K96" s="32"/>
      <c r="L96" s="32"/>
      <c r="M96" s="32"/>
      <c r="N96" s="32"/>
    </row>
    <row r="97" spans="1:14" ht="39.6">
      <c r="A97" s="724"/>
      <c r="B97" s="973"/>
      <c r="C97" s="91" t="s">
        <v>761</v>
      </c>
      <c r="D97" s="130">
        <v>165.17</v>
      </c>
      <c r="E97" s="959"/>
      <c r="F97" s="959"/>
      <c r="G97" s="959"/>
      <c r="H97" s="32"/>
      <c r="I97" s="32"/>
      <c r="J97" s="32"/>
      <c r="K97" s="32"/>
      <c r="L97" s="32"/>
      <c r="M97" s="32"/>
      <c r="N97" s="32"/>
    </row>
    <row r="98" spans="1:14" ht="39.6">
      <c r="A98" s="724"/>
      <c r="B98" s="973"/>
      <c r="C98" s="91" t="s">
        <v>762</v>
      </c>
      <c r="D98" s="130">
        <v>121.67</v>
      </c>
      <c r="E98" s="959"/>
      <c r="F98" s="959"/>
      <c r="G98" s="959"/>
      <c r="H98" s="32"/>
      <c r="I98" s="32"/>
      <c r="J98" s="32"/>
      <c r="K98" s="32"/>
      <c r="L98" s="32"/>
      <c r="M98" s="32"/>
      <c r="N98" s="32"/>
    </row>
    <row r="99" spans="1:14" ht="26.4">
      <c r="A99" s="724"/>
      <c r="B99" s="973"/>
      <c r="C99" s="91" t="s">
        <v>763</v>
      </c>
      <c r="D99" s="130">
        <v>92.66</v>
      </c>
      <c r="E99" s="959"/>
      <c r="F99" s="959"/>
      <c r="G99" s="959"/>
      <c r="H99" s="32"/>
      <c r="I99" s="32"/>
      <c r="J99" s="32"/>
      <c r="K99" s="32"/>
      <c r="L99" s="32"/>
      <c r="M99" s="32"/>
      <c r="N99" s="32"/>
    </row>
    <row r="100" spans="1:14" ht="26.4">
      <c r="A100" s="724"/>
      <c r="B100" s="973"/>
      <c r="C100" s="91" t="s">
        <v>764</v>
      </c>
      <c r="D100" s="130">
        <v>87.28</v>
      </c>
      <c r="E100" s="959"/>
      <c r="F100" s="959"/>
      <c r="G100" s="959"/>
      <c r="H100" s="32"/>
      <c r="I100" s="32"/>
      <c r="J100" s="32"/>
      <c r="K100" s="32"/>
      <c r="L100" s="32"/>
      <c r="M100" s="32"/>
      <c r="N100" s="32"/>
    </row>
    <row r="101" spans="1:14" ht="15" customHeight="1">
      <c r="A101" s="724"/>
      <c r="B101" s="973"/>
      <c r="C101" s="2" t="s">
        <v>70</v>
      </c>
      <c r="D101" s="130">
        <f>+(D97+D98+D99+D100)/4</f>
        <v>116.69499999999999</v>
      </c>
      <c r="E101" s="974"/>
      <c r="F101" s="974"/>
      <c r="G101" s="974"/>
      <c r="H101" s="32"/>
      <c r="I101" s="32"/>
      <c r="J101" s="32"/>
      <c r="K101" s="32"/>
      <c r="L101" s="32"/>
      <c r="M101" s="32"/>
      <c r="N101" s="32"/>
    </row>
    <row r="102" spans="1:14" ht="15.75" customHeight="1">
      <c r="A102" s="5"/>
      <c r="B102" s="1028" t="s">
        <v>765</v>
      </c>
      <c r="C102" s="1028"/>
      <c r="D102" s="1028"/>
      <c r="E102" s="1028"/>
      <c r="F102" s="1028"/>
      <c r="G102" s="1028"/>
      <c r="H102" s="32"/>
      <c r="I102" s="32"/>
      <c r="J102" s="5"/>
      <c r="K102" s="5"/>
      <c r="L102" s="5"/>
      <c r="M102" s="5"/>
      <c r="N102" s="5"/>
    </row>
    <row r="103" spans="1:14">
      <c r="A103" s="711"/>
      <c r="B103" s="36" t="s">
        <v>74</v>
      </c>
      <c r="C103" s="807" t="s">
        <v>40</v>
      </c>
      <c r="D103" s="807"/>
      <c r="E103" s="807"/>
      <c r="F103" s="807"/>
      <c r="G103" s="807"/>
      <c r="H103" s="5"/>
      <c r="I103" s="5"/>
      <c r="J103" s="5"/>
      <c r="K103" s="5"/>
      <c r="L103" s="5"/>
      <c r="M103" s="5"/>
      <c r="N103" s="5"/>
    </row>
    <row r="104" spans="1:14" ht="13.8">
      <c r="A104" s="5"/>
      <c r="B104" s="5"/>
      <c r="C104" s="598"/>
      <c r="D104" s="92"/>
      <c r="E104" s="710"/>
      <c r="F104" s="710"/>
      <c r="G104" s="710"/>
      <c r="H104" s="5"/>
      <c r="I104" s="5"/>
      <c r="J104" s="5"/>
      <c r="K104" s="5"/>
      <c r="L104" s="5"/>
      <c r="M104" s="5"/>
      <c r="N104" s="5"/>
    </row>
    <row r="105" spans="1:14">
      <c r="A105" s="5"/>
      <c r="B105" s="5"/>
      <c r="C105" s="5"/>
      <c r="D105" s="92"/>
      <c r="H105" s="5"/>
      <c r="I105" s="5"/>
      <c r="J105" s="5"/>
      <c r="K105" s="5"/>
      <c r="L105" s="5"/>
      <c r="M105" s="5"/>
      <c r="N105" s="5"/>
    </row>
    <row r="106" spans="1:14" ht="15" customHeight="1">
      <c r="A106" s="5"/>
      <c r="B106" s="5"/>
      <c r="C106" s="5"/>
      <c r="D106" s="69"/>
      <c r="H106" s="710"/>
      <c r="I106" s="5"/>
      <c r="J106" s="5"/>
      <c r="K106" s="5"/>
      <c r="L106" s="5"/>
      <c r="M106" s="5"/>
      <c r="N106" s="5"/>
    </row>
    <row r="107" spans="1:14" ht="15" customHeight="1">
      <c r="B107" s="1141" t="s">
        <v>1223</v>
      </c>
      <c r="C107" s="1141"/>
      <c r="D107" s="1141"/>
      <c r="E107" s="1141"/>
      <c r="F107" s="1141"/>
      <c r="G107" s="1141"/>
    </row>
    <row r="108" spans="1:14" ht="15" customHeight="1">
      <c r="B108" s="933" t="s">
        <v>855</v>
      </c>
      <c r="C108" s="933"/>
      <c r="D108" s="933"/>
      <c r="E108" s="933"/>
      <c r="F108" s="933"/>
      <c r="G108" s="933"/>
    </row>
    <row r="109" spans="1:14">
      <c r="C109" s="138"/>
      <c r="D109" s="138"/>
    </row>
    <row r="110" spans="1:14">
      <c r="C110" s="173"/>
    </row>
    <row r="111" spans="1:14">
      <c r="C111" s="138"/>
      <c r="D111" s="138"/>
    </row>
    <row r="112" spans="1:14">
      <c r="C112" s="138"/>
    </row>
  </sheetData>
  <mergeCells count="68">
    <mergeCell ref="B102:G102"/>
    <mergeCell ref="C103:G103"/>
    <mergeCell ref="B107:G107"/>
    <mergeCell ref="B108:G108"/>
    <mergeCell ref="B72:N72"/>
    <mergeCell ref="B73:N73"/>
    <mergeCell ref="B75:G75"/>
    <mergeCell ref="B78:B83"/>
    <mergeCell ref="E78:E101"/>
    <mergeCell ref="F78:F101"/>
    <mergeCell ref="G78:G101"/>
    <mergeCell ref="B84:B89"/>
    <mergeCell ref="B90:B95"/>
    <mergeCell ref="B96:B101"/>
    <mergeCell ref="B71:N71"/>
    <mergeCell ref="B63:B64"/>
    <mergeCell ref="C63:C64"/>
    <mergeCell ref="D63:D64"/>
    <mergeCell ref="E63:E64"/>
    <mergeCell ref="F63:H63"/>
    <mergeCell ref="I63:K63"/>
    <mergeCell ref="L63:N63"/>
    <mergeCell ref="C67:N67"/>
    <mergeCell ref="B68:N68"/>
    <mergeCell ref="B69:N69"/>
    <mergeCell ref="B70:N70"/>
    <mergeCell ref="C61:E61"/>
    <mergeCell ref="B42:E42"/>
    <mergeCell ref="B44:E44"/>
    <mergeCell ref="B47:E47"/>
    <mergeCell ref="B49:E49"/>
    <mergeCell ref="B50:B51"/>
    <mergeCell ref="C50:E51"/>
    <mergeCell ref="C52:E52"/>
    <mergeCell ref="C53:E53"/>
    <mergeCell ref="B54:E54"/>
    <mergeCell ref="B55:E55"/>
    <mergeCell ref="C57:E57"/>
    <mergeCell ref="C41:E41"/>
    <mergeCell ref="C27:C30"/>
    <mergeCell ref="D27:D30"/>
    <mergeCell ref="E27:E30"/>
    <mergeCell ref="B31:E31"/>
    <mergeCell ref="B33:E33"/>
    <mergeCell ref="C34:E34"/>
    <mergeCell ref="C35:E35"/>
    <mergeCell ref="C36:E36"/>
    <mergeCell ref="B38:E38"/>
    <mergeCell ref="C39:E39"/>
    <mergeCell ref="C40:E40"/>
    <mergeCell ref="B25:E25"/>
    <mergeCell ref="C11:E11"/>
    <mergeCell ref="B12:E12"/>
    <mergeCell ref="C14:E14"/>
    <mergeCell ref="B15:E15"/>
    <mergeCell ref="B17:E17"/>
    <mergeCell ref="C18:E18"/>
    <mergeCell ref="C19:E19"/>
    <mergeCell ref="C20:E20"/>
    <mergeCell ref="C21:E21"/>
    <mergeCell ref="C22:E22"/>
    <mergeCell ref="B24:E24"/>
    <mergeCell ref="B9:E9"/>
    <mergeCell ref="A1:B1"/>
    <mergeCell ref="C3:E3"/>
    <mergeCell ref="C5:E5"/>
    <mergeCell ref="B6:E6"/>
    <mergeCell ref="C8:E8"/>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topLeftCell="A83" workbookViewId="0">
      <selection activeCell="C52" sqref="C52:E52"/>
    </sheetView>
  </sheetViews>
  <sheetFormatPr defaultRowHeight="14.4"/>
  <cols>
    <col min="1" max="1" width="6.44140625" bestFit="1" customWidth="1"/>
    <col min="2" max="2" width="46" bestFit="1" customWidth="1"/>
    <col min="3" max="3" width="27.6640625" customWidth="1"/>
    <col min="4" max="4" width="23.6640625" customWidth="1"/>
    <col min="5" max="5" width="18.6640625" customWidth="1"/>
    <col min="6" max="6" width="9.33203125" bestFit="1" customWidth="1"/>
    <col min="7" max="7" width="11" bestFit="1" customWidth="1"/>
    <col min="8" max="8" width="10" bestFit="1" customWidth="1"/>
    <col min="9" max="9" width="10.44140625" bestFit="1" customWidth="1"/>
    <col min="10" max="10" width="9.109375" bestFit="1" customWidth="1"/>
    <col min="11" max="11" width="6.88671875" bestFit="1" customWidth="1"/>
    <col min="12" max="12" width="7.109375" bestFit="1" customWidth="1"/>
    <col min="13" max="14" width="6.88671875" bestFit="1" customWidth="1"/>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16.5" customHeight="1">
      <c r="A3" s="535" t="s">
        <v>1</v>
      </c>
      <c r="B3" s="2" t="s">
        <v>2</v>
      </c>
      <c r="C3" s="807" t="s">
        <v>886</v>
      </c>
      <c r="D3" s="807"/>
      <c r="E3" s="807"/>
      <c r="F3" s="5"/>
      <c r="H3" s="5"/>
      <c r="I3" s="5"/>
      <c r="J3" s="5"/>
      <c r="K3" s="5"/>
      <c r="L3" s="5"/>
      <c r="M3" s="5"/>
      <c r="N3" s="5"/>
    </row>
    <row r="4" spans="1:14">
      <c r="A4" s="5"/>
      <c r="B4" s="5"/>
      <c r="C4" s="5"/>
      <c r="D4" s="70"/>
      <c r="E4" s="5"/>
      <c r="F4" s="5"/>
      <c r="G4" s="5"/>
      <c r="H4" s="5"/>
      <c r="I4" s="5"/>
      <c r="J4" s="5"/>
      <c r="K4" s="5"/>
      <c r="L4" s="5"/>
      <c r="M4" s="5"/>
      <c r="N4" s="5"/>
    </row>
    <row r="5" spans="1:14">
      <c r="A5" s="19">
        <v>1</v>
      </c>
      <c r="B5" s="2" t="s">
        <v>3</v>
      </c>
      <c r="C5" s="805" t="s">
        <v>690</v>
      </c>
      <c r="D5" s="805"/>
      <c r="E5" s="805"/>
      <c r="F5" s="5"/>
      <c r="G5" s="5"/>
      <c r="H5" s="5"/>
      <c r="I5" s="5"/>
      <c r="J5" s="5"/>
      <c r="K5" s="5"/>
      <c r="L5" s="5"/>
      <c r="M5" s="5"/>
      <c r="N5" s="5"/>
    </row>
    <row r="6" spans="1:14">
      <c r="A6" s="519"/>
      <c r="B6" s="810" t="s">
        <v>5</v>
      </c>
      <c r="C6" s="810"/>
      <c r="D6" s="810"/>
      <c r="E6" s="810"/>
      <c r="F6" s="5"/>
      <c r="G6" s="5"/>
      <c r="H6" s="5"/>
      <c r="I6" s="5"/>
      <c r="J6" s="5"/>
      <c r="K6" s="5"/>
      <c r="L6" s="5"/>
      <c r="M6" s="5"/>
      <c r="N6" s="5"/>
    </row>
    <row r="7" spans="1:14">
      <c r="A7" s="519"/>
      <c r="B7" s="6"/>
      <c r="C7" s="5"/>
      <c r="D7" s="70"/>
      <c r="E7" s="5"/>
      <c r="F7" s="5"/>
      <c r="G7" s="5"/>
      <c r="H7" s="5"/>
      <c r="I7" s="5"/>
      <c r="J7" s="5"/>
      <c r="K7" s="5"/>
      <c r="L7" s="5"/>
      <c r="M7" s="5"/>
      <c r="N7" s="5"/>
    </row>
    <row r="8" spans="1:14">
      <c r="A8" s="519">
        <v>2</v>
      </c>
      <c r="B8" s="2" t="s">
        <v>6</v>
      </c>
      <c r="C8" s="807" t="s">
        <v>1316</v>
      </c>
      <c r="D8" s="807"/>
      <c r="E8" s="807"/>
      <c r="F8" s="5"/>
      <c r="G8" s="5"/>
      <c r="H8" s="5"/>
      <c r="I8" s="5"/>
      <c r="J8" s="5"/>
      <c r="K8" s="5"/>
      <c r="L8" s="5"/>
      <c r="M8" s="5"/>
      <c r="N8" s="5"/>
    </row>
    <row r="9" spans="1:14">
      <c r="A9" s="519"/>
      <c r="B9" s="810" t="s">
        <v>5</v>
      </c>
      <c r="C9" s="810"/>
      <c r="D9" s="810"/>
      <c r="E9" s="810"/>
      <c r="F9" s="5"/>
      <c r="G9" s="5"/>
      <c r="H9" s="5"/>
      <c r="I9" s="5"/>
      <c r="J9" s="5"/>
      <c r="K9" s="5"/>
      <c r="L9" s="5"/>
      <c r="M9" s="5"/>
      <c r="N9" s="5"/>
    </row>
    <row r="10" spans="1:14">
      <c r="A10" s="519"/>
      <c r="B10" s="6"/>
      <c r="C10" s="5"/>
      <c r="D10" s="70"/>
      <c r="E10" s="5"/>
      <c r="F10" s="5"/>
      <c r="G10" s="5"/>
      <c r="H10" s="5"/>
      <c r="I10" s="5"/>
      <c r="J10" s="5"/>
      <c r="K10" s="5"/>
      <c r="L10" s="5"/>
      <c r="M10" s="5"/>
      <c r="N10" s="5"/>
    </row>
    <row r="11" spans="1:14" ht="40.799999999999997" customHeight="1">
      <c r="A11" s="519">
        <v>3</v>
      </c>
      <c r="B11" s="2" t="s">
        <v>7</v>
      </c>
      <c r="C11" s="799" t="s">
        <v>332</v>
      </c>
      <c r="D11" s="799"/>
      <c r="E11" s="799"/>
      <c r="F11" s="5"/>
      <c r="G11" s="5"/>
      <c r="H11" s="5"/>
      <c r="I11" s="5"/>
      <c r="J11" s="5"/>
      <c r="K11" s="5"/>
      <c r="L11" s="5"/>
      <c r="M11" s="5"/>
      <c r="N11" s="5"/>
    </row>
    <row r="12" spans="1:14">
      <c r="A12" s="519"/>
      <c r="B12" s="810" t="s">
        <v>5</v>
      </c>
      <c r="C12" s="810"/>
      <c r="D12" s="810"/>
      <c r="E12" s="810"/>
      <c r="F12" s="5"/>
      <c r="G12" s="5"/>
      <c r="H12" s="5"/>
      <c r="I12" s="5"/>
      <c r="J12" s="5"/>
      <c r="K12" s="5"/>
      <c r="L12" s="5"/>
      <c r="M12" s="5"/>
      <c r="N12" s="5"/>
    </row>
    <row r="13" spans="1:14">
      <c r="A13" s="519"/>
      <c r="B13" s="6"/>
      <c r="C13" s="5"/>
      <c r="D13" s="70"/>
      <c r="E13" s="5"/>
      <c r="F13" s="5"/>
      <c r="G13" s="5"/>
      <c r="H13" s="5"/>
      <c r="I13" s="5"/>
      <c r="J13" s="5"/>
      <c r="K13" s="5"/>
      <c r="L13" s="5"/>
      <c r="M13" s="5"/>
      <c r="N13" s="5"/>
    </row>
    <row r="14" spans="1:14">
      <c r="A14" s="519">
        <v>4</v>
      </c>
      <c r="B14" s="2" t="s">
        <v>9</v>
      </c>
      <c r="C14" s="807" t="s">
        <v>887</v>
      </c>
      <c r="D14" s="807"/>
      <c r="E14" s="807"/>
      <c r="F14" s="175"/>
      <c r="G14" s="5"/>
      <c r="H14" s="5"/>
      <c r="I14" s="5"/>
      <c r="J14" s="5"/>
      <c r="K14" s="5"/>
      <c r="L14" s="5"/>
      <c r="M14" s="5"/>
      <c r="N14" s="5"/>
    </row>
    <row r="15" spans="1:14">
      <c r="A15" s="519"/>
      <c r="B15" s="810" t="s">
        <v>10</v>
      </c>
      <c r="C15" s="810"/>
      <c r="D15" s="810"/>
      <c r="E15" s="810"/>
      <c r="F15" s="175"/>
      <c r="G15" s="5"/>
      <c r="H15" s="5"/>
      <c r="I15" s="5"/>
      <c r="J15" s="5"/>
      <c r="K15" s="5"/>
      <c r="L15" s="5"/>
      <c r="M15" s="5"/>
      <c r="N15" s="5"/>
    </row>
    <row r="16" spans="1:14">
      <c r="A16" s="519"/>
      <c r="B16" s="5"/>
      <c r="C16" s="5"/>
      <c r="D16" s="70"/>
      <c r="E16" s="5"/>
      <c r="F16" s="5"/>
      <c r="G16" s="5"/>
      <c r="H16" s="5"/>
      <c r="I16" s="5"/>
      <c r="J16" s="5"/>
      <c r="K16" s="5"/>
      <c r="L16" s="5"/>
      <c r="M16" s="5"/>
      <c r="N16" s="5"/>
    </row>
    <row r="17" spans="1:14" ht="30.75" customHeight="1">
      <c r="A17" s="519">
        <v>5</v>
      </c>
      <c r="B17" s="767" t="s">
        <v>308</v>
      </c>
      <c r="C17" s="800"/>
      <c r="D17" s="800"/>
      <c r="E17" s="800"/>
      <c r="F17" s="6"/>
      <c r="G17" s="6"/>
      <c r="H17" s="6"/>
      <c r="I17" s="6"/>
      <c r="J17" s="8"/>
      <c r="K17" s="8"/>
      <c r="L17" s="8"/>
      <c r="M17" s="8"/>
      <c r="N17" s="8"/>
    </row>
    <row r="18" spans="1:14">
      <c r="A18" s="519"/>
      <c r="B18" s="2" t="s">
        <v>12</v>
      </c>
      <c r="C18" s="1101">
        <v>0.12570000000000001</v>
      </c>
      <c r="D18" s="1101"/>
      <c r="E18" s="1101"/>
      <c r="F18" s="175"/>
      <c r="G18" s="8"/>
      <c r="H18" s="8"/>
      <c r="I18" s="8"/>
      <c r="J18" s="8"/>
      <c r="K18" s="8"/>
      <c r="L18" s="8"/>
      <c r="M18" s="8"/>
      <c r="N18" s="8"/>
    </row>
    <row r="19" spans="1:14" ht="26.4">
      <c r="A19" s="519"/>
      <c r="B19" s="512" t="s">
        <v>1057</v>
      </c>
      <c r="C19" s="833">
        <v>4.6899999999999997E-2</v>
      </c>
      <c r="D19" s="834"/>
      <c r="E19" s="834"/>
      <c r="F19" s="532"/>
      <c r="G19" s="8"/>
      <c r="H19" s="5"/>
      <c r="I19" s="8"/>
      <c r="J19" s="8"/>
      <c r="K19" s="8"/>
      <c r="L19" s="8"/>
      <c r="M19" s="8"/>
      <c r="N19" s="8"/>
    </row>
    <row r="20" spans="1:14">
      <c r="A20" s="519"/>
      <c r="B20" s="512" t="s">
        <v>116</v>
      </c>
      <c r="C20" s="834" t="s">
        <v>106</v>
      </c>
      <c r="D20" s="834"/>
      <c r="E20" s="834"/>
      <c r="F20" s="532"/>
      <c r="G20" s="8"/>
      <c r="H20" s="8"/>
      <c r="I20" s="8"/>
      <c r="J20" s="8"/>
      <c r="K20" s="8"/>
      <c r="L20" s="8"/>
      <c r="M20" s="8"/>
      <c r="N20" s="8"/>
    </row>
    <row r="21" spans="1:14">
      <c r="A21" s="519"/>
      <c r="B21" s="529" t="s">
        <v>15</v>
      </c>
      <c r="C21" s="834" t="s">
        <v>107</v>
      </c>
      <c r="D21" s="834"/>
      <c r="E21" s="834"/>
      <c r="F21" s="532"/>
      <c r="G21" s="8"/>
      <c r="H21" s="8"/>
      <c r="I21" s="8"/>
      <c r="J21" s="8"/>
      <c r="K21" s="8"/>
      <c r="L21" s="8"/>
      <c r="M21" s="8"/>
      <c r="N21" s="8"/>
    </row>
    <row r="22" spans="1:14">
      <c r="A22" s="519"/>
      <c r="B22" s="491" t="s">
        <v>16</v>
      </c>
      <c r="C22" s="762" t="s">
        <v>89</v>
      </c>
      <c r="D22" s="762"/>
      <c r="E22" s="762"/>
      <c r="F22" s="532"/>
      <c r="G22" s="8"/>
      <c r="H22" s="8"/>
      <c r="I22" s="8"/>
      <c r="J22" s="8"/>
      <c r="K22" s="8"/>
      <c r="L22" s="8"/>
      <c r="M22" s="8"/>
      <c r="N22" s="8"/>
    </row>
    <row r="23" spans="1:14">
      <c r="A23" s="519"/>
      <c r="B23" s="532"/>
      <c r="C23" s="532"/>
      <c r="D23" s="72"/>
      <c r="E23" s="532"/>
      <c r="F23" s="532"/>
      <c r="G23" s="8"/>
      <c r="H23" s="8"/>
      <c r="I23" s="8"/>
      <c r="J23" s="8"/>
      <c r="K23" s="8"/>
      <c r="L23" s="8"/>
      <c r="M23" s="8"/>
      <c r="N23" s="8"/>
    </row>
    <row r="24" spans="1:14">
      <c r="A24" s="519">
        <v>6</v>
      </c>
      <c r="B24" s="767" t="s">
        <v>312</v>
      </c>
      <c r="C24" s="767"/>
      <c r="D24" s="767"/>
      <c r="E24" s="767"/>
      <c r="F24" s="6"/>
      <c r="G24" s="6"/>
      <c r="H24" s="8"/>
      <c r="I24" s="6"/>
      <c r="J24" s="6"/>
      <c r="K24" s="5"/>
      <c r="L24" s="5"/>
      <c r="M24" s="5"/>
      <c r="N24" s="5"/>
    </row>
    <row r="25" spans="1:14">
      <c r="A25" s="519"/>
      <c r="B25" s="812" t="s">
        <v>19</v>
      </c>
      <c r="C25" s="813"/>
      <c r="D25" s="813"/>
      <c r="E25" s="842"/>
      <c r="F25" s="532"/>
      <c r="G25" s="5"/>
      <c r="H25" s="5"/>
      <c r="I25" s="5"/>
      <c r="J25" s="5"/>
      <c r="K25" s="5"/>
      <c r="L25" s="5"/>
      <c r="M25" s="5"/>
      <c r="N25" s="5"/>
    </row>
    <row r="26" spans="1:14">
      <c r="A26" s="519"/>
      <c r="B26" s="491" t="s">
        <v>20</v>
      </c>
      <c r="C26" s="508" t="s">
        <v>97</v>
      </c>
      <c r="D26" s="73" t="s">
        <v>98</v>
      </c>
      <c r="E26" s="508" t="s">
        <v>22</v>
      </c>
      <c r="F26" s="532"/>
      <c r="G26" s="5"/>
      <c r="H26" s="5"/>
      <c r="I26" s="5"/>
      <c r="J26" s="5"/>
      <c r="K26" s="5"/>
      <c r="L26" s="5"/>
      <c r="M26" s="5"/>
      <c r="N26" s="5"/>
    </row>
    <row r="27" spans="1:14" ht="15" customHeight="1">
      <c r="A27" s="519"/>
      <c r="B27" s="503" t="s">
        <v>441</v>
      </c>
      <c r="C27" s="967" t="s">
        <v>600</v>
      </c>
      <c r="D27" s="967" t="s">
        <v>99</v>
      </c>
      <c r="E27" s="967" t="s">
        <v>91</v>
      </c>
      <c r="F27" s="532"/>
      <c r="G27" s="5"/>
      <c r="H27" s="5"/>
      <c r="I27" s="5"/>
      <c r="J27" s="5"/>
      <c r="K27" s="5"/>
      <c r="L27" s="5"/>
      <c r="M27" s="5"/>
      <c r="N27" s="5"/>
    </row>
    <row r="28" spans="1:14">
      <c r="A28" s="519"/>
      <c r="B28" s="503" t="s">
        <v>24</v>
      </c>
      <c r="C28" s="968"/>
      <c r="D28" s="968"/>
      <c r="E28" s="968"/>
      <c r="F28" s="532"/>
      <c r="G28" s="5"/>
      <c r="H28" s="5"/>
      <c r="I28" s="5"/>
      <c r="J28" s="5"/>
      <c r="K28" s="5"/>
      <c r="L28" s="5"/>
      <c r="M28" s="5"/>
      <c r="N28" s="5"/>
    </row>
    <row r="29" spans="1:14">
      <c r="A29" s="519"/>
      <c r="B29" s="503" t="s">
        <v>25</v>
      </c>
      <c r="C29" s="968"/>
      <c r="D29" s="968"/>
      <c r="E29" s="968"/>
      <c r="F29" s="532"/>
      <c r="G29" s="5"/>
      <c r="H29" s="5"/>
      <c r="I29" s="5"/>
      <c r="J29" s="5"/>
      <c r="K29" s="5"/>
      <c r="L29" s="5"/>
      <c r="M29" s="5"/>
      <c r="N29" s="5"/>
    </row>
    <row r="30" spans="1:14">
      <c r="A30" s="519"/>
      <c r="B30" s="503" t="s">
        <v>26</v>
      </c>
      <c r="C30" s="969"/>
      <c r="D30" s="969"/>
      <c r="E30" s="969"/>
      <c r="F30" s="532"/>
      <c r="G30" s="5"/>
      <c r="H30" s="5"/>
      <c r="I30" s="5"/>
      <c r="J30" s="5"/>
      <c r="K30" s="5"/>
      <c r="L30" s="5"/>
      <c r="M30" s="5"/>
      <c r="N30" s="5"/>
    </row>
    <row r="31" spans="1:14">
      <c r="A31" s="519"/>
      <c r="B31" s="768" t="s">
        <v>693</v>
      </c>
      <c r="C31" s="769"/>
      <c r="D31" s="769"/>
      <c r="E31" s="770"/>
      <c r="F31" s="532"/>
      <c r="G31" s="5"/>
      <c r="H31" s="5"/>
      <c r="I31" s="5"/>
      <c r="J31" s="5"/>
      <c r="K31" s="5"/>
      <c r="L31" s="5"/>
      <c r="M31" s="5"/>
      <c r="N31" s="5"/>
    </row>
    <row r="32" spans="1:14">
      <c r="A32" s="519"/>
      <c r="B32" s="8"/>
      <c r="C32" s="532"/>
      <c r="D32" s="72"/>
      <c r="E32" s="532"/>
      <c r="F32" s="532"/>
      <c r="G32" s="5"/>
      <c r="H32" s="5"/>
      <c r="I32" s="5"/>
      <c r="J32" s="5"/>
      <c r="K32" s="5"/>
      <c r="L32" s="5"/>
      <c r="M32" s="5"/>
      <c r="N32" s="5"/>
    </row>
    <row r="33" spans="1:14">
      <c r="A33" s="519">
        <v>7</v>
      </c>
      <c r="B33" s="767" t="s">
        <v>27</v>
      </c>
      <c r="C33" s="767"/>
      <c r="D33" s="767"/>
      <c r="E33" s="767"/>
      <c r="F33" s="6"/>
      <c r="G33" s="6"/>
      <c r="H33" s="6"/>
      <c r="I33" s="6"/>
      <c r="J33" s="6"/>
      <c r="K33" s="5"/>
      <c r="L33" s="5"/>
      <c r="M33" s="5"/>
      <c r="N33" s="5"/>
    </row>
    <row r="34" spans="1:14">
      <c r="A34" s="519"/>
      <c r="B34" s="491" t="s">
        <v>28</v>
      </c>
      <c r="C34" s="762" t="s">
        <v>106</v>
      </c>
      <c r="D34" s="762"/>
      <c r="E34" s="762"/>
      <c r="F34" s="8"/>
      <c r="G34" s="5"/>
      <c r="H34" s="5"/>
      <c r="I34" s="5"/>
      <c r="J34" s="5"/>
      <c r="K34" s="5"/>
      <c r="L34" s="5"/>
      <c r="M34" s="5"/>
      <c r="N34" s="5"/>
    </row>
    <row r="35" spans="1:14">
      <c r="A35" s="519"/>
      <c r="B35" s="491" t="s">
        <v>30</v>
      </c>
      <c r="C35" s="762" t="s">
        <v>107</v>
      </c>
      <c r="D35" s="762"/>
      <c r="E35" s="762"/>
      <c r="F35" s="8"/>
      <c r="G35" s="5"/>
      <c r="H35" s="5"/>
      <c r="I35" s="5"/>
      <c r="J35" s="5"/>
      <c r="K35" s="5"/>
      <c r="L35" s="5"/>
      <c r="M35" s="5"/>
      <c r="N35" s="5"/>
    </row>
    <row r="36" spans="1:14">
      <c r="A36" s="519"/>
      <c r="B36" s="491" t="s">
        <v>31</v>
      </c>
      <c r="C36" s="762" t="s">
        <v>89</v>
      </c>
      <c r="D36" s="762"/>
      <c r="E36" s="762"/>
      <c r="F36" s="8"/>
      <c r="G36" s="5"/>
      <c r="H36" s="5"/>
      <c r="I36" s="5"/>
      <c r="J36" s="5"/>
      <c r="K36" s="5"/>
      <c r="L36" s="5"/>
      <c r="M36" s="5"/>
      <c r="N36" s="5"/>
    </row>
    <row r="37" spans="1:14">
      <c r="A37" s="519"/>
      <c r="B37" s="5"/>
      <c r="C37" s="8"/>
      <c r="D37" s="71"/>
      <c r="E37" s="8"/>
      <c r="F37" s="8"/>
      <c r="G37" s="5"/>
      <c r="H37" s="5"/>
      <c r="I37" s="5"/>
      <c r="J37" s="5"/>
      <c r="K37" s="5"/>
      <c r="L37" s="5"/>
      <c r="M37" s="5"/>
      <c r="N37" s="5"/>
    </row>
    <row r="38" spans="1:14">
      <c r="A38" s="519">
        <v>8</v>
      </c>
      <c r="B38" s="767" t="s">
        <v>310</v>
      </c>
      <c r="C38" s="767"/>
      <c r="D38" s="767"/>
      <c r="E38" s="767"/>
      <c r="F38" s="6"/>
      <c r="G38" s="6"/>
      <c r="H38" s="6"/>
      <c r="I38" s="6"/>
      <c r="J38" s="6"/>
      <c r="K38" s="5"/>
      <c r="L38" s="5"/>
      <c r="M38" s="5"/>
      <c r="N38" s="5"/>
    </row>
    <row r="39" spans="1:14" ht="15" customHeight="1">
      <c r="A39" s="519"/>
      <c r="B39" s="491" t="s">
        <v>33</v>
      </c>
      <c r="C39" s="762" t="s">
        <v>106</v>
      </c>
      <c r="D39" s="762"/>
      <c r="E39" s="762"/>
      <c r="F39" s="8"/>
      <c r="G39" s="5"/>
      <c r="H39" s="5"/>
      <c r="I39" s="5"/>
      <c r="J39" s="5"/>
      <c r="K39" s="5"/>
      <c r="L39" s="5"/>
      <c r="M39" s="5"/>
      <c r="N39" s="5"/>
    </row>
    <row r="40" spans="1:14" ht="14.4" customHeight="1">
      <c r="A40" s="519"/>
      <c r="B40" s="491" t="s">
        <v>30</v>
      </c>
      <c r="C40" s="762" t="s">
        <v>107</v>
      </c>
      <c r="D40" s="762"/>
      <c r="E40" s="762"/>
      <c r="F40" s="8"/>
      <c r="G40" s="5"/>
      <c r="H40" s="5"/>
      <c r="I40" s="5"/>
      <c r="J40" s="5"/>
      <c r="K40" s="5"/>
      <c r="L40" s="5"/>
      <c r="M40" s="5"/>
      <c r="N40" s="5"/>
    </row>
    <row r="41" spans="1:14" ht="14.4" customHeight="1">
      <c r="A41" s="519"/>
      <c r="B41" s="491" t="s">
        <v>31</v>
      </c>
      <c r="C41" s="762" t="s">
        <v>89</v>
      </c>
      <c r="D41" s="762"/>
      <c r="E41" s="762"/>
      <c r="F41" s="8"/>
      <c r="G41" s="5"/>
      <c r="H41" s="5"/>
      <c r="I41" s="5"/>
      <c r="J41" s="5"/>
      <c r="K41" s="5"/>
      <c r="L41" s="5"/>
      <c r="M41" s="5"/>
      <c r="N41" s="5"/>
    </row>
    <row r="42" spans="1:14">
      <c r="A42" s="519"/>
      <c r="B42" s="768" t="s">
        <v>131</v>
      </c>
      <c r="C42" s="769"/>
      <c r="D42" s="769"/>
      <c r="E42" s="770"/>
      <c r="F42" s="8"/>
      <c r="G42" s="5"/>
      <c r="H42" s="5"/>
      <c r="I42" s="5"/>
      <c r="J42" s="5"/>
      <c r="K42" s="5"/>
      <c r="L42" s="5"/>
      <c r="M42" s="5"/>
      <c r="N42" s="5"/>
    </row>
    <row r="43" spans="1:14">
      <c r="A43" s="535"/>
      <c r="B43" s="5"/>
      <c r="C43" s="5"/>
      <c r="D43" s="75"/>
      <c r="E43" s="8"/>
      <c r="F43" s="5"/>
      <c r="G43" s="5"/>
      <c r="H43" s="5"/>
      <c r="I43" s="5"/>
      <c r="J43" s="5"/>
      <c r="K43" s="5"/>
      <c r="L43" s="5"/>
      <c r="M43" s="5"/>
      <c r="N43" s="5"/>
    </row>
    <row r="44" spans="1:14">
      <c r="A44" s="11">
        <v>9</v>
      </c>
      <c r="B44" s="766" t="s">
        <v>311</v>
      </c>
      <c r="C44" s="767"/>
      <c r="D44" s="767"/>
      <c r="E44" s="767"/>
      <c r="F44" s="12"/>
      <c r="G44" s="6"/>
      <c r="H44" s="6"/>
      <c r="I44" s="6"/>
      <c r="J44" s="5"/>
      <c r="K44" s="5"/>
      <c r="L44" s="5"/>
      <c r="M44" s="5"/>
      <c r="N44" s="5"/>
    </row>
    <row r="45" spans="1:14" ht="52.8">
      <c r="A45" s="11"/>
      <c r="B45" s="507" t="s">
        <v>36</v>
      </c>
      <c r="C45" s="522" t="s">
        <v>37</v>
      </c>
      <c r="D45" s="405" t="s">
        <v>38</v>
      </c>
      <c r="E45" s="522" t="s">
        <v>92</v>
      </c>
      <c r="F45" s="5"/>
      <c r="G45" s="5"/>
      <c r="H45" s="5"/>
      <c r="I45" s="5"/>
      <c r="J45" s="5"/>
      <c r="K45" s="5"/>
      <c r="L45" s="5"/>
      <c r="M45" s="5"/>
      <c r="N45" s="5"/>
    </row>
    <row r="46" spans="1:14" ht="216">
      <c r="A46" s="13"/>
      <c r="B46" s="521" t="s">
        <v>888</v>
      </c>
      <c r="C46" s="521" t="s">
        <v>1317</v>
      </c>
      <c r="D46" s="521" t="s">
        <v>1318</v>
      </c>
      <c r="E46" s="523" t="s">
        <v>88</v>
      </c>
      <c r="F46" s="5"/>
      <c r="G46" s="5"/>
      <c r="H46" s="5"/>
      <c r="I46" s="5"/>
      <c r="J46" s="5"/>
      <c r="K46" s="5"/>
      <c r="L46" s="5"/>
      <c r="M46" s="5"/>
      <c r="N46" s="5"/>
    </row>
    <row r="47" spans="1:14">
      <c r="A47" s="14"/>
      <c r="B47" s="839" t="s">
        <v>1058</v>
      </c>
      <c r="C47" s="840"/>
      <c r="D47" s="840"/>
      <c r="E47" s="841"/>
      <c r="F47" s="532"/>
      <c r="G47" s="532"/>
      <c r="H47" s="532"/>
      <c r="I47" s="5"/>
      <c r="J47" s="5"/>
      <c r="K47" s="5"/>
      <c r="L47" s="5"/>
      <c r="M47" s="5"/>
      <c r="N47" s="5"/>
    </row>
    <row r="48" spans="1:14">
      <c r="A48" s="15"/>
      <c r="B48" s="37"/>
      <c r="C48" s="515"/>
      <c r="D48" s="75"/>
      <c r="E48" s="515"/>
      <c r="F48" s="532"/>
      <c r="G48" s="532"/>
      <c r="H48" s="532"/>
      <c r="I48" s="532"/>
      <c r="J48" s="5"/>
      <c r="K48" s="5"/>
      <c r="L48" s="5"/>
      <c r="M48" s="5"/>
      <c r="N48" s="5"/>
    </row>
    <row r="49" spans="1:14">
      <c r="A49" s="11">
        <v>10</v>
      </c>
      <c r="B49" s="766" t="s">
        <v>311</v>
      </c>
      <c r="C49" s="767"/>
      <c r="D49" s="767"/>
      <c r="E49" s="767"/>
      <c r="F49" s="532"/>
      <c r="G49" s="532"/>
      <c r="H49" s="532"/>
      <c r="I49" s="5"/>
      <c r="J49" s="5"/>
      <c r="K49" s="5"/>
      <c r="L49" s="5"/>
      <c r="M49" s="5"/>
      <c r="N49" s="5"/>
    </row>
    <row r="50" spans="1:14" ht="21.75" customHeight="1">
      <c r="A50" s="13"/>
      <c r="B50" s="867" t="s">
        <v>41</v>
      </c>
      <c r="C50" s="1142" t="s">
        <v>1317</v>
      </c>
      <c r="D50" s="1143"/>
      <c r="E50" s="1144"/>
      <c r="F50" s="5"/>
      <c r="G50" s="5"/>
      <c r="H50" s="5"/>
      <c r="I50" s="5"/>
      <c r="J50" s="5"/>
      <c r="K50" s="1"/>
      <c r="L50" s="5"/>
      <c r="M50" s="5"/>
      <c r="N50" s="5"/>
    </row>
    <row r="51" spans="1:14" ht="35.4" customHeight="1">
      <c r="A51" s="13"/>
      <c r="B51" s="868"/>
      <c r="C51" s="1145"/>
      <c r="D51" s="1146"/>
      <c r="E51" s="1147"/>
      <c r="F51" s="5"/>
      <c r="G51" s="5"/>
      <c r="H51" s="5"/>
      <c r="I51" s="5"/>
      <c r="J51" s="5"/>
      <c r="K51" s="1"/>
      <c r="L51" s="5"/>
      <c r="M51" s="5"/>
      <c r="N51" s="5"/>
    </row>
    <row r="52" spans="1:14" ht="71.400000000000006" customHeight="1">
      <c r="A52" s="11"/>
      <c r="B52" s="16" t="s">
        <v>42</v>
      </c>
      <c r="C52" s="1148" t="s">
        <v>1318</v>
      </c>
      <c r="D52" s="1148"/>
      <c r="E52" s="1148"/>
      <c r="F52" s="5"/>
      <c r="G52" s="5"/>
      <c r="H52" s="5"/>
      <c r="I52" s="5"/>
      <c r="J52" s="5"/>
      <c r="K52" s="5"/>
      <c r="L52" s="5"/>
      <c r="M52" s="5"/>
      <c r="N52" s="5"/>
    </row>
    <row r="53" spans="1:14">
      <c r="A53" s="13"/>
      <c r="B53" s="16" t="s">
        <v>43</v>
      </c>
      <c r="C53" s="875" t="s">
        <v>44</v>
      </c>
      <c r="D53" s="876"/>
      <c r="E53" s="877"/>
      <c r="F53" s="5"/>
      <c r="G53" s="5"/>
      <c r="H53" s="5"/>
      <c r="I53" s="5"/>
      <c r="J53" s="5"/>
      <c r="K53" s="17"/>
      <c r="L53" s="5"/>
      <c r="M53" s="5"/>
      <c r="N53" s="5"/>
    </row>
    <row r="54" spans="1:14" ht="14.4" customHeight="1">
      <c r="A54" s="13"/>
      <c r="B54" s="839" t="s">
        <v>889</v>
      </c>
      <c r="C54" s="840"/>
      <c r="D54" s="840"/>
      <c r="E54" s="841"/>
      <c r="F54" s="5"/>
      <c r="G54" s="5"/>
      <c r="H54" s="5"/>
      <c r="I54" s="5"/>
      <c r="J54" s="5"/>
      <c r="K54" s="17"/>
      <c r="L54" s="5"/>
      <c r="M54" s="5"/>
      <c r="N54" s="5"/>
    </row>
    <row r="55" spans="1:14">
      <c r="A55" s="18" t="s">
        <v>45</v>
      </c>
      <c r="B55" s="858" t="s">
        <v>46</v>
      </c>
      <c r="C55" s="858"/>
      <c r="D55" s="858"/>
      <c r="E55" s="858"/>
      <c r="F55" s="38"/>
      <c r="G55" s="38"/>
      <c r="H55" s="38"/>
      <c r="I55" s="38"/>
      <c r="J55" s="38"/>
      <c r="K55" s="38"/>
      <c r="L55" s="38"/>
      <c r="M55" s="38"/>
      <c r="N55" s="38"/>
    </row>
    <row r="56" spans="1:14">
      <c r="A56" s="23"/>
      <c r="B56" s="24"/>
      <c r="C56" s="25"/>
      <c r="D56" s="76"/>
      <c r="E56" s="25"/>
      <c r="F56" s="32"/>
      <c r="G56" s="5"/>
      <c r="H56" s="5"/>
      <c r="I56" s="5"/>
      <c r="J56" s="5"/>
      <c r="K56" s="5"/>
      <c r="L56" s="5"/>
      <c r="M56" s="5"/>
      <c r="N56" s="5"/>
    </row>
    <row r="57" spans="1:14">
      <c r="A57" s="519">
        <v>11</v>
      </c>
      <c r="B57" s="2" t="s">
        <v>47</v>
      </c>
      <c r="C57" s="953" t="s">
        <v>134</v>
      </c>
      <c r="D57" s="953"/>
      <c r="E57" s="953"/>
      <c r="F57" s="6"/>
      <c r="G57" s="6"/>
      <c r="H57" s="26"/>
      <c r="I57" s="6"/>
      <c r="J57" s="6"/>
      <c r="K57" s="5"/>
      <c r="L57" s="5"/>
      <c r="M57" s="5"/>
      <c r="N57" s="5"/>
    </row>
    <row r="58" spans="1:14">
      <c r="A58" s="519"/>
      <c r="B58" s="532"/>
      <c r="C58" s="532"/>
      <c r="D58" s="72"/>
      <c r="E58" s="532"/>
      <c r="F58" s="532"/>
      <c r="G58" s="532"/>
      <c r="H58" s="27"/>
      <c r="I58" s="27"/>
      <c r="J58" s="532"/>
      <c r="K58" s="5"/>
      <c r="L58" s="5"/>
      <c r="M58" s="5"/>
      <c r="N58" s="5"/>
    </row>
    <row r="59" spans="1:14">
      <c r="A59" s="519">
        <v>12</v>
      </c>
      <c r="B59" s="6" t="s">
        <v>48</v>
      </c>
      <c r="C59" s="6"/>
      <c r="D59" s="77"/>
      <c r="E59" s="26"/>
      <c r="F59" s="26"/>
      <c r="G59" s="6"/>
      <c r="H59" s="6"/>
      <c r="I59" s="26"/>
      <c r="J59" s="6"/>
      <c r="K59" s="6"/>
      <c r="L59" s="6"/>
      <c r="M59" s="6"/>
      <c r="N59" s="6"/>
    </row>
    <row r="60" spans="1:14">
      <c r="A60" s="519"/>
      <c r="B60" s="6"/>
      <c r="C60" s="6"/>
      <c r="D60" s="77"/>
      <c r="E60" s="26"/>
      <c r="F60" s="26"/>
      <c r="G60" s="26"/>
      <c r="H60" s="6"/>
      <c r="I60" s="6"/>
      <c r="J60" s="6"/>
      <c r="K60" s="6"/>
      <c r="L60" s="6"/>
      <c r="M60" s="6"/>
      <c r="N60" s="6"/>
    </row>
    <row r="61" spans="1:14">
      <c r="A61" s="519"/>
      <c r="B61" s="491" t="s">
        <v>49</v>
      </c>
      <c r="C61" s="762" t="s">
        <v>890</v>
      </c>
      <c r="D61" s="762"/>
      <c r="E61" s="762"/>
      <c r="F61" s="27"/>
      <c r="G61" s="27"/>
      <c r="H61" s="27"/>
      <c r="I61" s="27"/>
      <c r="J61" s="532"/>
      <c r="K61" s="532"/>
      <c r="L61" s="532"/>
      <c r="M61" s="532"/>
      <c r="N61" s="532"/>
    </row>
    <row r="62" spans="1:14">
      <c r="A62" s="519"/>
      <c r="B62" s="532"/>
      <c r="C62" s="532"/>
      <c r="D62" s="115"/>
      <c r="E62" s="55"/>
      <c r="F62" s="532"/>
      <c r="G62" s="532"/>
      <c r="H62" s="55"/>
      <c r="I62" s="532"/>
      <c r="J62" s="55"/>
      <c r="K62" s="532"/>
      <c r="L62" s="532"/>
      <c r="M62" s="532"/>
      <c r="N62" s="532"/>
    </row>
    <row r="63" spans="1:14">
      <c r="A63" s="519"/>
      <c r="B63" s="767" t="s">
        <v>50</v>
      </c>
      <c r="C63" s="800" t="s">
        <v>891</v>
      </c>
      <c r="D63" s="908" t="s">
        <v>100</v>
      </c>
      <c r="E63" s="802" t="s">
        <v>96</v>
      </c>
      <c r="F63" s="790" t="s">
        <v>117</v>
      </c>
      <c r="G63" s="791"/>
      <c r="H63" s="792"/>
      <c r="I63" s="771" t="s">
        <v>52</v>
      </c>
      <c r="J63" s="771"/>
      <c r="K63" s="771"/>
      <c r="L63" s="771" t="s">
        <v>53</v>
      </c>
      <c r="M63" s="771"/>
      <c r="N63" s="771"/>
    </row>
    <row r="64" spans="1:14" ht="52.8">
      <c r="A64" s="535"/>
      <c r="B64" s="767"/>
      <c r="C64" s="801"/>
      <c r="D64" s="909"/>
      <c r="E64" s="803"/>
      <c r="F64" s="491" t="s">
        <v>54</v>
      </c>
      <c r="G64" s="491" t="s">
        <v>55</v>
      </c>
      <c r="H64" s="491" t="s">
        <v>56</v>
      </c>
      <c r="I64" s="491" t="s">
        <v>57</v>
      </c>
      <c r="J64" s="491" t="s">
        <v>55</v>
      </c>
      <c r="K64" s="491" t="s">
        <v>56</v>
      </c>
      <c r="L64" s="491" t="s">
        <v>57</v>
      </c>
      <c r="M64" s="491" t="s">
        <v>55</v>
      </c>
      <c r="N64" s="491" t="s">
        <v>56</v>
      </c>
    </row>
    <row r="65" spans="1:14">
      <c r="A65" s="535"/>
      <c r="B65" s="491" t="s">
        <v>80</v>
      </c>
      <c r="C65" s="130">
        <v>225.75</v>
      </c>
      <c r="D65" s="517">
        <v>518.6</v>
      </c>
      <c r="E65" s="517">
        <v>421.35</v>
      </c>
      <c r="F65" s="517" t="s">
        <v>40</v>
      </c>
      <c r="G65" s="517" t="s">
        <v>40</v>
      </c>
      <c r="H65" s="517" t="s">
        <v>40</v>
      </c>
      <c r="I65" s="517" t="s">
        <v>40</v>
      </c>
      <c r="J65" s="517" t="s">
        <v>40</v>
      </c>
      <c r="K65" s="517" t="s">
        <v>40</v>
      </c>
      <c r="L65" s="517" t="s">
        <v>40</v>
      </c>
      <c r="M65" s="517" t="s">
        <v>40</v>
      </c>
      <c r="N65" s="517" t="s">
        <v>40</v>
      </c>
    </row>
    <row r="66" spans="1:14">
      <c r="A66" s="535"/>
      <c r="B66" s="491" t="s">
        <v>696</v>
      </c>
      <c r="C66" s="130">
        <v>23263.9</v>
      </c>
      <c r="D66" s="517">
        <v>24286.5</v>
      </c>
      <c r="E66" s="517">
        <v>25278.7</v>
      </c>
      <c r="F66" s="517" t="s">
        <v>40</v>
      </c>
      <c r="G66" s="517" t="s">
        <v>40</v>
      </c>
      <c r="H66" s="517" t="s">
        <v>40</v>
      </c>
      <c r="I66" s="517" t="s">
        <v>40</v>
      </c>
      <c r="J66" s="517" t="s">
        <v>40</v>
      </c>
      <c r="K66" s="517" t="s">
        <v>40</v>
      </c>
      <c r="L66" s="517" t="s">
        <v>40</v>
      </c>
      <c r="M66" s="517" t="s">
        <v>40</v>
      </c>
      <c r="N66" s="517" t="s">
        <v>40</v>
      </c>
    </row>
    <row r="67" spans="1:14">
      <c r="A67" s="535"/>
      <c r="B67" s="491" t="s">
        <v>313</v>
      </c>
      <c r="C67" s="829" t="s">
        <v>76</v>
      </c>
      <c r="D67" s="829"/>
      <c r="E67" s="829"/>
      <c r="F67" s="829"/>
      <c r="G67" s="829"/>
      <c r="H67" s="829"/>
      <c r="I67" s="829"/>
      <c r="J67" s="829"/>
      <c r="K67" s="829"/>
      <c r="L67" s="829"/>
      <c r="M67" s="829"/>
      <c r="N67" s="829"/>
    </row>
    <row r="68" spans="1:14" s="5" customFormat="1" ht="13.2">
      <c r="A68" s="535"/>
      <c r="B68" s="830" t="s">
        <v>697</v>
      </c>
      <c r="C68" s="830"/>
      <c r="D68" s="830"/>
      <c r="E68" s="830"/>
      <c r="F68" s="830"/>
      <c r="G68" s="830"/>
      <c r="H68" s="830"/>
      <c r="I68" s="830"/>
      <c r="J68" s="830"/>
      <c r="K68" s="830"/>
      <c r="L68" s="830"/>
      <c r="M68" s="830"/>
      <c r="N68" s="830"/>
    </row>
    <row r="69" spans="1:14">
      <c r="A69" s="535"/>
      <c r="B69" s="832" t="s">
        <v>79</v>
      </c>
      <c r="C69" s="832"/>
      <c r="D69" s="832"/>
      <c r="E69" s="832"/>
      <c r="F69" s="832"/>
      <c r="G69" s="832"/>
      <c r="H69" s="832"/>
      <c r="I69" s="832"/>
      <c r="J69" s="832"/>
      <c r="K69" s="832"/>
      <c r="L69" s="832"/>
      <c r="M69" s="832"/>
      <c r="N69" s="832"/>
    </row>
    <row r="70" spans="1:14">
      <c r="A70" s="535"/>
      <c r="B70" s="810" t="s">
        <v>60</v>
      </c>
      <c r="C70" s="810"/>
      <c r="D70" s="810"/>
      <c r="E70" s="810"/>
      <c r="F70" s="810"/>
      <c r="G70" s="810"/>
      <c r="H70" s="810"/>
      <c r="I70" s="810"/>
      <c r="J70" s="810"/>
      <c r="K70" s="810"/>
      <c r="L70" s="810"/>
      <c r="M70" s="810"/>
      <c r="N70" s="810"/>
    </row>
    <row r="71" spans="1:14">
      <c r="A71" s="1"/>
      <c r="B71" s="853" t="s">
        <v>61</v>
      </c>
      <c r="C71" s="853"/>
      <c r="D71" s="853"/>
      <c r="E71" s="853"/>
      <c r="F71" s="853"/>
      <c r="G71" s="853"/>
      <c r="H71" s="853"/>
      <c r="I71" s="853"/>
      <c r="J71" s="853"/>
      <c r="K71" s="853"/>
      <c r="L71" s="853"/>
      <c r="M71" s="853"/>
      <c r="N71" s="853"/>
    </row>
    <row r="72" spans="1:14">
      <c r="A72" s="535"/>
      <c r="B72" s="831" t="s">
        <v>110</v>
      </c>
      <c r="C72" s="831"/>
      <c r="D72" s="831"/>
      <c r="E72" s="831"/>
      <c r="F72" s="831"/>
      <c r="G72" s="831"/>
      <c r="H72" s="831"/>
      <c r="I72" s="831"/>
      <c r="J72" s="831"/>
      <c r="K72" s="831"/>
      <c r="L72" s="831"/>
      <c r="M72" s="831"/>
      <c r="N72" s="831"/>
    </row>
    <row r="73" spans="1:14">
      <c r="A73" s="535"/>
      <c r="B73" s="831" t="s">
        <v>62</v>
      </c>
      <c r="C73" s="831"/>
      <c r="D73" s="831"/>
      <c r="E73" s="831"/>
      <c r="F73" s="831"/>
      <c r="G73" s="831"/>
      <c r="H73" s="831"/>
      <c r="I73" s="831"/>
      <c r="J73" s="831"/>
      <c r="K73" s="831"/>
      <c r="L73" s="831"/>
      <c r="M73" s="831"/>
      <c r="N73" s="831"/>
    </row>
    <row r="74" spans="1:14">
      <c r="A74" s="535"/>
      <c r="B74" s="30"/>
      <c r="C74" s="30"/>
      <c r="D74" s="78"/>
      <c r="E74" s="30"/>
      <c r="F74" s="30"/>
      <c r="G74" s="8"/>
      <c r="H74" s="8"/>
      <c r="I74" s="8"/>
      <c r="J74" s="8"/>
      <c r="K74" s="8"/>
      <c r="L74" s="8" t="s">
        <v>119</v>
      </c>
      <c r="M74" s="8"/>
      <c r="N74" s="8"/>
    </row>
    <row r="75" spans="1:14" ht="48" customHeight="1">
      <c r="A75" s="519">
        <v>13</v>
      </c>
      <c r="B75" s="796" t="s">
        <v>63</v>
      </c>
      <c r="C75" s="797"/>
      <c r="D75" s="797"/>
      <c r="E75" s="797"/>
      <c r="F75" s="797"/>
      <c r="G75" s="766"/>
      <c r="H75" s="6"/>
      <c r="I75" s="6"/>
      <c r="J75" s="6"/>
      <c r="K75" s="6"/>
      <c r="L75" s="6"/>
      <c r="M75" s="6"/>
      <c r="N75" s="6"/>
    </row>
    <row r="76" spans="1:14">
      <c r="A76" s="519"/>
      <c r="B76" s="5"/>
      <c r="C76" s="532"/>
      <c r="D76" s="72"/>
      <c r="E76" s="532"/>
      <c r="F76" s="532"/>
      <c r="G76" s="532"/>
      <c r="H76" s="532"/>
      <c r="I76" s="532"/>
      <c r="J76" s="532"/>
      <c r="K76" s="532"/>
      <c r="L76" s="532"/>
      <c r="M76" s="532"/>
      <c r="N76" s="532"/>
    </row>
    <row r="77" spans="1:14" ht="26.4">
      <c r="A77" s="535"/>
      <c r="B77" s="504" t="s">
        <v>64</v>
      </c>
      <c r="C77" s="508" t="s">
        <v>65</v>
      </c>
      <c r="D77" s="73" t="s">
        <v>342</v>
      </c>
      <c r="E77" s="508" t="s">
        <v>94</v>
      </c>
      <c r="F77" s="508" t="s">
        <v>67</v>
      </c>
      <c r="G77" s="508" t="s">
        <v>81</v>
      </c>
      <c r="H77" s="8"/>
      <c r="I77" s="8"/>
      <c r="J77" s="8"/>
      <c r="K77" s="8"/>
      <c r="L77" s="8"/>
      <c r="M77" s="8"/>
      <c r="N77" s="8"/>
    </row>
    <row r="78" spans="1:14" ht="25.5" customHeight="1">
      <c r="A78" s="535"/>
      <c r="B78" s="828" t="s">
        <v>440</v>
      </c>
      <c r="C78" s="91" t="s">
        <v>892</v>
      </c>
      <c r="D78" s="130">
        <v>9.33</v>
      </c>
      <c r="E78" s="958" t="s">
        <v>699</v>
      </c>
      <c r="F78" s="958" t="s">
        <v>108</v>
      </c>
      <c r="G78" s="958" t="s">
        <v>95</v>
      </c>
      <c r="H78" s="32"/>
      <c r="I78" s="32"/>
      <c r="J78" s="32"/>
      <c r="K78" s="32"/>
      <c r="L78" s="32"/>
      <c r="M78" s="32"/>
      <c r="N78" s="32"/>
    </row>
    <row r="79" spans="1:14" ht="26.4">
      <c r="A79" s="535"/>
      <c r="B79" s="956"/>
      <c r="C79" s="91" t="s">
        <v>893</v>
      </c>
      <c r="D79" s="130" t="s">
        <v>77</v>
      </c>
      <c r="E79" s="959"/>
      <c r="F79" s="959"/>
      <c r="G79" s="959"/>
      <c r="H79" s="32"/>
      <c r="I79" s="32"/>
      <c r="J79" s="32"/>
      <c r="K79" s="32"/>
      <c r="L79" s="32"/>
      <c r="M79" s="32"/>
      <c r="N79" s="32"/>
    </row>
    <row r="80" spans="1:14">
      <c r="A80" s="535"/>
      <c r="B80" s="957"/>
      <c r="C80" s="91" t="s">
        <v>70</v>
      </c>
      <c r="D80" s="130" t="s">
        <v>77</v>
      </c>
      <c r="E80" s="959"/>
      <c r="F80" s="959"/>
      <c r="G80" s="959"/>
      <c r="H80" s="32"/>
      <c r="I80" s="32"/>
      <c r="J80" s="32"/>
      <c r="K80" s="32"/>
      <c r="L80" s="32"/>
      <c r="M80" s="32"/>
      <c r="N80" s="32"/>
    </row>
    <row r="81" spans="1:14">
      <c r="A81" s="535"/>
      <c r="B81" s="828" t="s">
        <v>71</v>
      </c>
      <c r="C81" s="91" t="s">
        <v>892</v>
      </c>
      <c r="D81" s="130">
        <v>13.08</v>
      </c>
      <c r="E81" s="959"/>
      <c r="F81" s="959"/>
      <c r="G81" s="959"/>
      <c r="H81" s="32"/>
      <c r="I81" s="32"/>
      <c r="J81" s="32"/>
      <c r="K81" s="32"/>
      <c r="L81" s="32"/>
      <c r="M81" s="32"/>
      <c r="N81" s="32"/>
    </row>
    <row r="82" spans="1:14" ht="26.4">
      <c r="A82" s="535"/>
      <c r="B82" s="956"/>
      <c r="C82" s="91" t="s">
        <v>893</v>
      </c>
      <c r="D82" s="130" t="s">
        <v>77</v>
      </c>
      <c r="E82" s="959"/>
      <c r="F82" s="959"/>
      <c r="G82" s="959"/>
      <c r="H82" s="32"/>
      <c r="I82" s="32"/>
      <c r="J82" s="32"/>
      <c r="K82" s="32"/>
      <c r="L82" s="32"/>
      <c r="M82" s="32"/>
      <c r="N82" s="32"/>
    </row>
    <row r="83" spans="1:14">
      <c r="A83" s="535"/>
      <c r="B83" s="957"/>
      <c r="C83" s="91" t="s">
        <v>70</v>
      </c>
      <c r="D83" s="130" t="s">
        <v>77</v>
      </c>
      <c r="E83" s="959"/>
      <c r="F83" s="959"/>
      <c r="G83" s="959"/>
      <c r="H83" s="32"/>
      <c r="I83" s="32"/>
      <c r="J83" s="32"/>
      <c r="K83" s="32"/>
      <c r="L83" s="32"/>
      <c r="M83" s="32"/>
      <c r="N83" s="32"/>
    </row>
    <row r="84" spans="1:14">
      <c r="A84" s="535"/>
      <c r="B84" s="828" t="s">
        <v>72</v>
      </c>
      <c r="C84" s="91" t="s">
        <v>892</v>
      </c>
      <c r="D84" s="225">
        <v>0.12239999999999999</v>
      </c>
      <c r="E84" s="959"/>
      <c r="F84" s="959"/>
      <c r="G84" s="959"/>
      <c r="H84" s="32"/>
      <c r="I84" s="32"/>
      <c r="J84" s="32"/>
      <c r="K84" s="32"/>
      <c r="L84" s="32"/>
      <c r="M84" s="32"/>
      <c r="N84" s="32"/>
    </row>
    <row r="85" spans="1:14" ht="26.4">
      <c r="A85" s="535"/>
      <c r="B85" s="956"/>
      <c r="C85" s="91" t="s">
        <v>893</v>
      </c>
      <c r="D85" s="130" t="s">
        <v>77</v>
      </c>
      <c r="E85" s="959"/>
      <c r="F85" s="959"/>
      <c r="G85" s="959"/>
      <c r="H85" s="32"/>
      <c r="I85" s="32"/>
      <c r="J85" s="32"/>
      <c r="K85" s="32"/>
      <c r="L85" s="32"/>
      <c r="M85" s="32"/>
      <c r="N85" s="32"/>
    </row>
    <row r="86" spans="1:14">
      <c r="A86" s="535"/>
      <c r="B86" s="957"/>
      <c r="C86" s="91" t="s">
        <v>70</v>
      </c>
      <c r="D86" s="130" t="s">
        <v>77</v>
      </c>
      <c r="E86" s="959"/>
      <c r="F86" s="959"/>
      <c r="G86" s="959"/>
      <c r="H86" s="32"/>
      <c r="I86" s="32"/>
      <c r="J86" s="32"/>
      <c r="K86" s="32"/>
      <c r="L86" s="32"/>
      <c r="M86" s="32"/>
      <c r="N86" s="32"/>
    </row>
    <row r="87" spans="1:14">
      <c r="A87" s="535"/>
      <c r="B87" s="972" t="s">
        <v>73</v>
      </c>
      <c r="C87" s="91" t="s">
        <v>892</v>
      </c>
      <c r="D87" s="130">
        <v>76.25</v>
      </c>
      <c r="E87" s="959"/>
      <c r="F87" s="959"/>
      <c r="G87" s="959"/>
      <c r="H87" s="32"/>
      <c r="I87" s="32"/>
      <c r="J87" s="32"/>
      <c r="K87" s="32"/>
      <c r="L87" s="32"/>
      <c r="M87" s="32"/>
      <c r="N87" s="32"/>
    </row>
    <row r="88" spans="1:14" ht="26.4">
      <c r="A88" s="535"/>
      <c r="B88" s="973"/>
      <c r="C88" s="91" t="s">
        <v>893</v>
      </c>
      <c r="D88" s="130" t="s">
        <v>77</v>
      </c>
      <c r="E88" s="959"/>
      <c r="F88" s="959"/>
      <c r="G88" s="959"/>
      <c r="H88" s="32"/>
      <c r="I88" s="32"/>
      <c r="J88" s="32"/>
      <c r="K88" s="32"/>
      <c r="L88" s="32"/>
      <c r="M88" s="32"/>
      <c r="N88" s="32"/>
    </row>
    <row r="89" spans="1:14" ht="15" customHeight="1">
      <c r="A89" s="535"/>
      <c r="B89" s="973"/>
      <c r="C89" s="2" t="s">
        <v>70</v>
      </c>
      <c r="D89" s="130" t="s">
        <v>77</v>
      </c>
      <c r="E89" s="974"/>
      <c r="F89" s="974"/>
      <c r="G89" s="974"/>
      <c r="H89" s="32"/>
      <c r="I89" s="32"/>
      <c r="J89" s="32"/>
      <c r="K89" s="32"/>
      <c r="L89" s="32"/>
      <c r="M89" s="32"/>
      <c r="N89" s="32"/>
    </row>
    <row r="90" spans="1:14" ht="15.75" customHeight="1">
      <c r="A90" s="5"/>
      <c r="B90" s="819" t="s">
        <v>894</v>
      </c>
      <c r="C90" s="819"/>
      <c r="D90" s="819"/>
      <c r="E90" s="819"/>
      <c r="F90" s="819"/>
      <c r="G90" s="819"/>
      <c r="H90" s="32"/>
      <c r="I90" s="32"/>
      <c r="J90" s="5"/>
      <c r="K90" s="5"/>
      <c r="L90" s="5"/>
      <c r="M90" s="5"/>
      <c r="N90" s="5"/>
    </row>
    <row r="91" spans="1:14">
      <c r="A91" s="515"/>
      <c r="B91" s="36" t="s">
        <v>74</v>
      </c>
      <c r="C91" s="807" t="s">
        <v>40</v>
      </c>
      <c r="D91" s="807"/>
      <c r="E91" s="807"/>
      <c r="F91" s="807"/>
      <c r="G91" s="807"/>
      <c r="H91" s="5"/>
      <c r="I91" s="5"/>
      <c r="J91" s="5"/>
      <c r="K91" s="5"/>
      <c r="L91" s="5"/>
      <c r="M91" s="5"/>
      <c r="N91" s="5"/>
    </row>
    <row r="92" spans="1:14">
      <c r="A92" s="5"/>
      <c r="B92" s="5"/>
      <c r="C92" s="526"/>
      <c r="D92" s="92"/>
      <c r="E92" s="514"/>
      <c r="F92" s="514"/>
      <c r="G92" s="514"/>
      <c r="H92" s="5"/>
      <c r="I92" s="5"/>
      <c r="J92" s="5"/>
      <c r="K92" s="5"/>
      <c r="L92" s="5"/>
      <c r="M92" s="5"/>
      <c r="N92" s="5"/>
    </row>
    <row r="93" spans="1:14">
      <c r="A93" s="5"/>
      <c r="B93" s="5"/>
      <c r="C93" s="5"/>
      <c r="D93" s="92"/>
      <c r="H93" s="5"/>
      <c r="I93" s="5"/>
      <c r="J93" s="5"/>
      <c r="K93" s="5"/>
      <c r="L93" s="5"/>
      <c r="M93" s="5"/>
      <c r="N93" s="5"/>
    </row>
    <row r="94" spans="1:14" ht="15" customHeight="1">
      <c r="A94" s="5"/>
      <c r="B94" s="5"/>
      <c r="C94" s="5"/>
      <c r="D94" s="69"/>
      <c r="H94" s="514"/>
      <c r="I94" s="5"/>
      <c r="J94" s="5"/>
      <c r="K94" s="5"/>
      <c r="L94" s="5"/>
      <c r="M94" s="5"/>
      <c r="N94" s="5"/>
    </row>
    <row r="95" spans="1:14" ht="15" customHeight="1">
      <c r="B95" s="843" t="s">
        <v>895</v>
      </c>
      <c r="C95" s="843"/>
      <c r="D95" s="843"/>
      <c r="E95" s="843"/>
      <c r="F95" s="843"/>
      <c r="G95" s="843"/>
    </row>
    <row r="96" spans="1:14" ht="15" customHeight="1">
      <c r="B96" s="933" t="s">
        <v>703</v>
      </c>
      <c r="C96" s="933"/>
      <c r="D96" s="933"/>
      <c r="E96" s="933"/>
      <c r="F96" s="933"/>
      <c r="G96" s="933"/>
    </row>
    <row r="97" spans="3:4">
      <c r="C97" s="109"/>
      <c r="D97" s="109"/>
    </row>
    <row r="98" spans="3:4">
      <c r="C98" s="117"/>
    </row>
    <row r="99" spans="3:4">
      <c r="C99" s="109"/>
      <c r="D99" s="109"/>
    </row>
    <row r="100" spans="3:4">
      <c r="C100" s="109"/>
    </row>
  </sheetData>
  <mergeCells count="68">
    <mergeCell ref="B9:E9"/>
    <mergeCell ref="A1:B1"/>
    <mergeCell ref="C3:E3"/>
    <mergeCell ref="C5:E5"/>
    <mergeCell ref="B6:E6"/>
    <mergeCell ref="C8:E8"/>
    <mergeCell ref="B25:E25"/>
    <mergeCell ref="C11:E11"/>
    <mergeCell ref="B12:E12"/>
    <mergeCell ref="C14:E14"/>
    <mergeCell ref="B15:E15"/>
    <mergeCell ref="B17:E17"/>
    <mergeCell ref="C18:E18"/>
    <mergeCell ref="C19:E19"/>
    <mergeCell ref="C20:E20"/>
    <mergeCell ref="C21:E21"/>
    <mergeCell ref="C22:E22"/>
    <mergeCell ref="B24:E24"/>
    <mergeCell ref="C41:E41"/>
    <mergeCell ref="C27:C30"/>
    <mergeCell ref="D27:D30"/>
    <mergeCell ref="E27:E30"/>
    <mergeCell ref="B31:E31"/>
    <mergeCell ref="B33:E33"/>
    <mergeCell ref="C34:E34"/>
    <mergeCell ref="C35:E35"/>
    <mergeCell ref="C36:E36"/>
    <mergeCell ref="B38:E38"/>
    <mergeCell ref="C39:E39"/>
    <mergeCell ref="C40:E40"/>
    <mergeCell ref="C61:E61"/>
    <mergeCell ref="B42:E42"/>
    <mergeCell ref="B44:E44"/>
    <mergeCell ref="B47:E47"/>
    <mergeCell ref="B49:E49"/>
    <mergeCell ref="B50:B51"/>
    <mergeCell ref="C50:E51"/>
    <mergeCell ref="C52:E52"/>
    <mergeCell ref="C53:E53"/>
    <mergeCell ref="B54:E54"/>
    <mergeCell ref="B55:E55"/>
    <mergeCell ref="C57:E57"/>
    <mergeCell ref="B71:N71"/>
    <mergeCell ref="B63:B64"/>
    <mergeCell ref="C63:C64"/>
    <mergeCell ref="D63:D64"/>
    <mergeCell ref="E63:E64"/>
    <mergeCell ref="F63:H63"/>
    <mergeCell ref="I63:K63"/>
    <mergeCell ref="L63:N63"/>
    <mergeCell ref="C67:N67"/>
    <mergeCell ref="B68:N68"/>
    <mergeCell ref="B69:N69"/>
    <mergeCell ref="B70:N70"/>
    <mergeCell ref="B90:G90"/>
    <mergeCell ref="C91:G91"/>
    <mergeCell ref="B95:G95"/>
    <mergeCell ref="B96:G96"/>
    <mergeCell ref="B72:N72"/>
    <mergeCell ref="B73:N73"/>
    <mergeCell ref="B75:G75"/>
    <mergeCell ref="B78:B80"/>
    <mergeCell ref="E78:E89"/>
    <mergeCell ref="F78:F89"/>
    <mergeCell ref="G78:G89"/>
    <mergeCell ref="B81:B83"/>
    <mergeCell ref="B84:B86"/>
    <mergeCell ref="B87:B89"/>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topLeftCell="A69" workbookViewId="0">
      <selection activeCell="B17" sqref="B17:E17"/>
    </sheetView>
  </sheetViews>
  <sheetFormatPr defaultRowHeight="14.4"/>
  <cols>
    <col min="1" max="1" width="6.44140625" bestFit="1" customWidth="1"/>
    <col min="2" max="2" width="46" bestFit="1" customWidth="1"/>
    <col min="3" max="3" width="27.6640625" customWidth="1"/>
    <col min="4" max="4" width="23.6640625" customWidth="1"/>
    <col min="5" max="5" width="18.6640625" customWidth="1"/>
    <col min="6" max="6" width="9.33203125" bestFit="1" customWidth="1"/>
    <col min="7" max="7" width="11" bestFit="1" customWidth="1"/>
    <col min="8" max="8" width="10" bestFit="1" customWidth="1"/>
    <col min="9" max="9" width="10.44140625" bestFit="1" customWidth="1"/>
    <col min="10" max="10" width="9.109375" bestFit="1" customWidth="1"/>
    <col min="11" max="11" width="6.88671875" bestFit="1" customWidth="1"/>
    <col min="12" max="12" width="7.109375" bestFit="1" customWidth="1"/>
    <col min="13" max="14" width="6.88671875" bestFit="1" customWidth="1"/>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16.5" customHeight="1">
      <c r="A3" s="446" t="s">
        <v>1</v>
      </c>
      <c r="B3" s="2" t="s">
        <v>2</v>
      </c>
      <c r="C3" s="807" t="s">
        <v>938</v>
      </c>
      <c r="D3" s="807"/>
      <c r="E3" s="807"/>
      <c r="F3" s="5"/>
      <c r="H3" s="5"/>
      <c r="I3" s="5"/>
      <c r="J3" s="5"/>
      <c r="K3" s="5"/>
      <c r="L3" s="5"/>
      <c r="M3" s="5"/>
      <c r="N3" s="5"/>
    </row>
    <row r="4" spans="1:14">
      <c r="A4" s="5"/>
      <c r="B4" s="5"/>
      <c r="C4" s="5"/>
      <c r="D4" s="70"/>
      <c r="E4" s="5"/>
      <c r="F4" s="5"/>
      <c r="G4" s="5"/>
      <c r="H4" s="5"/>
      <c r="I4" s="5"/>
      <c r="J4" s="5"/>
      <c r="K4" s="5"/>
      <c r="L4" s="5"/>
      <c r="M4" s="5"/>
      <c r="N4" s="5"/>
    </row>
    <row r="5" spans="1:14">
      <c r="A5" s="19">
        <v>1</v>
      </c>
      <c r="B5" s="2" t="s">
        <v>3</v>
      </c>
      <c r="C5" s="805" t="s">
        <v>690</v>
      </c>
      <c r="D5" s="805"/>
      <c r="E5" s="805"/>
      <c r="F5" s="5"/>
      <c r="G5" s="5"/>
      <c r="H5" s="5"/>
      <c r="I5" s="5"/>
      <c r="J5" s="5"/>
      <c r="K5" s="5"/>
      <c r="L5" s="5"/>
      <c r="M5" s="5"/>
      <c r="N5" s="5"/>
    </row>
    <row r="6" spans="1:14">
      <c r="A6" s="441"/>
      <c r="B6" s="810" t="s">
        <v>5</v>
      </c>
      <c r="C6" s="810"/>
      <c r="D6" s="810"/>
      <c r="E6" s="810"/>
      <c r="F6" s="5"/>
      <c r="G6" s="5"/>
      <c r="H6" s="5"/>
      <c r="I6" s="5"/>
      <c r="J6" s="5"/>
      <c r="K6" s="5"/>
      <c r="L6" s="5"/>
      <c r="M6" s="5"/>
      <c r="N6" s="5"/>
    </row>
    <row r="7" spans="1:14">
      <c r="A7" s="441"/>
      <c r="B7" s="6"/>
      <c r="C7" s="5"/>
      <c r="D7" s="70"/>
      <c r="E7" s="5"/>
      <c r="F7" s="5"/>
      <c r="G7" s="5"/>
      <c r="H7" s="5"/>
      <c r="I7" s="5"/>
      <c r="J7" s="5"/>
      <c r="K7" s="5"/>
      <c r="L7" s="5"/>
      <c r="M7" s="5"/>
      <c r="N7" s="5"/>
    </row>
    <row r="8" spans="1:14">
      <c r="A8" s="441">
        <v>2</v>
      </c>
      <c r="B8" s="2" t="s">
        <v>6</v>
      </c>
      <c r="C8" s="1116" t="s">
        <v>1319</v>
      </c>
      <c r="D8" s="1116"/>
      <c r="E8" s="1116"/>
      <c r="F8" s="5"/>
      <c r="G8" s="5"/>
      <c r="H8" s="5"/>
      <c r="I8" s="5"/>
      <c r="J8" s="5"/>
      <c r="K8" s="5"/>
      <c r="L8" s="5"/>
      <c r="M8" s="5"/>
      <c r="N8" s="5"/>
    </row>
    <row r="9" spans="1:14">
      <c r="A9" s="441"/>
      <c r="B9" s="810" t="s">
        <v>5</v>
      </c>
      <c r="C9" s="810"/>
      <c r="D9" s="810"/>
      <c r="E9" s="810"/>
      <c r="F9" s="5"/>
      <c r="G9" s="5"/>
      <c r="H9" s="5"/>
      <c r="I9" s="5"/>
      <c r="J9" s="5"/>
      <c r="K9" s="5"/>
      <c r="L9" s="5"/>
      <c r="M9" s="5"/>
      <c r="N9" s="5"/>
    </row>
    <row r="10" spans="1:14">
      <c r="A10" s="441"/>
      <c r="B10" s="6"/>
      <c r="C10" s="5"/>
      <c r="D10" s="70"/>
      <c r="E10" s="5"/>
      <c r="F10" s="5"/>
      <c r="G10" s="5"/>
      <c r="H10" s="5"/>
      <c r="I10" s="5"/>
      <c r="J10" s="5"/>
      <c r="K10" s="5"/>
      <c r="L10" s="5"/>
      <c r="M10" s="5"/>
      <c r="N10" s="5"/>
    </row>
    <row r="11" spans="1:14" ht="40.799999999999997" customHeight="1">
      <c r="A11" s="441">
        <v>3</v>
      </c>
      <c r="B11" s="2" t="s">
        <v>7</v>
      </c>
      <c r="C11" s="799" t="s">
        <v>332</v>
      </c>
      <c r="D11" s="799"/>
      <c r="E11" s="799"/>
      <c r="F11" s="5"/>
      <c r="G11" s="5"/>
      <c r="H11" s="5"/>
      <c r="I11" s="5"/>
      <c r="J11" s="5"/>
      <c r="K11" s="5"/>
      <c r="L11" s="5"/>
      <c r="M11" s="5"/>
      <c r="N11" s="5"/>
    </row>
    <row r="12" spans="1:14">
      <c r="A12" s="441"/>
      <c r="B12" s="810" t="s">
        <v>5</v>
      </c>
      <c r="C12" s="810"/>
      <c r="D12" s="810"/>
      <c r="E12" s="810"/>
      <c r="F12" s="5"/>
      <c r="G12" s="5"/>
      <c r="H12" s="5"/>
      <c r="I12" s="5"/>
      <c r="J12" s="5"/>
      <c r="K12" s="5"/>
      <c r="L12" s="5"/>
      <c r="M12" s="5"/>
      <c r="N12" s="5"/>
    </row>
    <row r="13" spans="1:14">
      <c r="A13" s="441"/>
      <c r="B13" s="6"/>
      <c r="C13" s="5"/>
      <c r="D13" s="70"/>
      <c r="E13" s="5"/>
      <c r="F13" s="5"/>
      <c r="G13" s="5"/>
      <c r="H13" s="5"/>
      <c r="I13" s="5"/>
      <c r="J13" s="5"/>
      <c r="K13" s="5"/>
      <c r="L13" s="5"/>
      <c r="M13" s="5"/>
      <c r="N13" s="5"/>
    </row>
    <row r="14" spans="1:14">
      <c r="A14" s="441">
        <v>4</v>
      </c>
      <c r="B14" s="2" t="s">
        <v>9</v>
      </c>
      <c r="C14" s="1116" t="s">
        <v>940</v>
      </c>
      <c r="D14" s="1116"/>
      <c r="E14" s="1116"/>
      <c r="F14" s="175"/>
      <c r="G14" s="5"/>
      <c r="H14" s="5"/>
      <c r="I14" s="5"/>
      <c r="J14" s="5"/>
      <c r="K14" s="5"/>
      <c r="L14" s="5"/>
      <c r="M14" s="5"/>
      <c r="N14" s="5"/>
    </row>
    <row r="15" spans="1:14">
      <c r="A15" s="441"/>
      <c r="B15" s="810" t="s">
        <v>10</v>
      </c>
      <c r="C15" s="810"/>
      <c r="D15" s="810"/>
      <c r="E15" s="810"/>
      <c r="F15" s="175"/>
      <c r="G15" s="5"/>
      <c r="H15" s="5"/>
      <c r="I15" s="5"/>
      <c r="J15" s="5"/>
      <c r="K15" s="5"/>
      <c r="L15" s="5"/>
      <c r="M15" s="5"/>
      <c r="N15" s="5"/>
    </row>
    <row r="16" spans="1:14">
      <c r="A16" s="441"/>
      <c r="B16" s="5"/>
      <c r="C16" s="5"/>
      <c r="D16" s="70"/>
      <c r="E16" s="5"/>
      <c r="F16" s="5"/>
      <c r="G16" s="5"/>
      <c r="H16" s="5"/>
      <c r="I16" s="5"/>
      <c r="J16" s="5"/>
      <c r="K16" s="5"/>
      <c r="L16" s="5"/>
      <c r="M16" s="5"/>
      <c r="N16" s="5"/>
    </row>
    <row r="17" spans="1:14" ht="30.75" customHeight="1">
      <c r="A17" s="441">
        <v>5</v>
      </c>
      <c r="B17" s="767" t="s">
        <v>308</v>
      </c>
      <c r="C17" s="800"/>
      <c r="D17" s="800"/>
      <c r="E17" s="800"/>
      <c r="F17" s="6"/>
      <c r="G17" s="6"/>
      <c r="H17" s="6"/>
      <c r="I17" s="6"/>
      <c r="J17" s="8"/>
      <c r="K17" s="8"/>
      <c r="L17" s="8"/>
      <c r="M17" s="8"/>
      <c r="N17" s="8"/>
    </row>
    <row r="18" spans="1:14">
      <c r="A18" s="441"/>
      <c r="B18" s="2" t="s">
        <v>12</v>
      </c>
      <c r="C18" s="1115">
        <v>0.12130000000000001</v>
      </c>
      <c r="D18" s="1115"/>
      <c r="E18" s="1115"/>
      <c r="F18" s="175"/>
      <c r="G18" s="8"/>
      <c r="H18" s="8"/>
      <c r="I18" s="8"/>
      <c r="J18" s="8"/>
      <c r="K18" s="8"/>
      <c r="L18" s="8"/>
      <c r="M18" s="8"/>
      <c r="N18" s="8"/>
    </row>
    <row r="19" spans="1:14" ht="26.4">
      <c r="A19" s="441"/>
      <c r="B19" s="438" t="s">
        <v>809</v>
      </c>
      <c r="C19" s="1044">
        <v>8.3900000000000002E-2</v>
      </c>
      <c r="D19" s="1014"/>
      <c r="E19" s="1014"/>
      <c r="F19" s="445"/>
      <c r="G19" s="8"/>
      <c r="H19" s="5"/>
      <c r="I19" s="8"/>
      <c r="J19" s="8"/>
      <c r="K19" s="8"/>
      <c r="L19" s="8"/>
      <c r="M19" s="8"/>
      <c r="N19" s="8"/>
    </row>
    <row r="20" spans="1:14">
      <c r="A20" s="441"/>
      <c r="B20" s="438" t="s">
        <v>116</v>
      </c>
      <c r="C20" s="834" t="s">
        <v>106</v>
      </c>
      <c r="D20" s="834"/>
      <c r="E20" s="834"/>
      <c r="F20" s="445"/>
      <c r="G20" s="8"/>
      <c r="H20" s="8"/>
      <c r="I20" s="8"/>
      <c r="J20" s="8"/>
      <c r="K20" s="8"/>
      <c r="L20" s="8"/>
      <c r="M20" s="8"/>
      <c r="N20" s="8"/>
    </row>
    <row r="21" spans="1:14">
      <c r="A21" s="441"/>
      <c r="B21" s="444" t="s">
        <v>15</v>
      </c>
      <c r="C21" s="834" t="s">
        <v>107</v>
      </c>
      <c r="D21" s="834"/>
      <c r="E21" s="834"/>
      <c r="F21" s="445"/>
      <c r="G21" s="8"/>
      <c r="H21" s="8"/>
      <c r="I21" s="8"/>
      <c r="J21" s="8"/>
      <c r="K21" s="8"/>
      <c r="L21" s="8"/>
      <c r="M21" s="8"/>
      <c r="N21" s="8"/>
    </row>
    <row r="22" spans="1:14">
      <c r="A22" s="441"/>
      <c r="B22" s="437" t="s">
        <v>16</v>
      </c>
      <c r="C22" s="762" t="s">
        <v>89</v>
      </c>
      <c r="D22" s="762"/>
      <c r="E22" s="762"/>
      <c r="F22" s="445"/>
      <c r="G22" s="8"/>
      <c r="H22" s="8"/>
      <c r="I22" s="8"/>
      <c r="J22" s="8"/>
      <c r="K22" s="8"/>
      <c r="L22" s="8"/>
      <c r="M22" s="8"/>
      <c r="N22" s="8"/>
    </row>
    <row r="23" spans="1:14">
      <c r="A23" s="441"/>
      <c r="B23" s="445"/>
      <c r="C23" s="445"/>
      <c r="D23" s="72"/>
      <c r="E23" s="445"/>
      <c r="F23" s="445"/>
      <c r="G23" s="8"/>
      <c r="H23" s="8"/>
      <c r="I23" s="8"/>
      <c r="J23" s="8"/>
      <c r="K23" s="8"/>
      <c r="L23" s="8"/>
      <c r="M23" s="8"/>
      <c r="N23" s="8"/>
    </row>
    <row r="24" spans="1:14">
      <c r="A24" s="441">
        <v>6</v>
      </c>
      <c r="B24" s="767" t="s">
        <v>312</v>
      </c>
      <c r="C24" s="767"/>
      <c r="D24" s="767"/>
      <c r="E24" s="767"/>
      <c r="F24" s="6"/>
      <c r="G24" s="6"/>
      <c r="H24" s="8"/>
      <c r="I24" s="6"/>
      <c r="J24" s="6"/>
      <c r="K24" s="5"/>
      <c r="L24" s="5"/>
      <c r="M24" s="5"/>
      <c r="N24" s="5"/>
    </row>
    <row r="25" spans="1:14">
      <c r="A25" s="441"/>
      <c r="B25" s="812" t="s">
        <v>19</v>
      </c>
      <c r="C25" s="813"/>
      <c r="D25" s="813"/>
      <c r="E25" s="842"/>
      <c r="F25" s="445"/>
      <c r="G25" s="5"/>
      <c r="H25" s="5"/>
      <c r="I25" s="5"/>
      <c r="J25" s="5"/>
      <c r="K25" s="5"/>
      <c r="L25" s="5"/>
      <c r="M25" s="5"/>
      <c r="N25" s="5"/>
    </row>
    <row r="26" spans="1:14">
      <c r="A26" s="441"/>
      <c r="B26" s="437" t="s">
        <v>20</v>
      </c>
      <c r="C26" s="436" t="s">
        <v>97</v>
      </c>
      <c r="D26" s="73" t="s">
        <v>98</v>
      </c>
      <c r="E26" s="436" t="s">
        <v>22</v>
      </c>
      <c r="F26" s="445"/>
      <c r="G26" s="5"/>
      <c r="H26" s="5"/>
      <c r="I26" s="5"/>
      <c r="J26" s="5"/>
      <c r="K26" s="5"/>
      <c r="L26" s="5"/>
      <c r="M26" s="5"/>
      <c r="N26" s="5"/>
    </row>
    <row r="27" spans="1:14" ht="15" customHeight="1">
      <c r="A27" s="441"/>
      <c r="B27" s="439" t="s">
        <v>441</v>
      </c>
      <c r="C27" s="967" t="s">
        <v>600</v>
      </c>
      <c r="D27" s="967" t="s">
        <v>99</v>
      </c>
      <c r="E27" s="967" t="s">
        <v>91</v>
      </c>
      <c r="F27" s="445"/>
      <c r="G27" s="5"/>
      <c r="H27" s="5"/>
      <c r="I27" s="5"/>
      <c r="J27" s="5"/>
      <c r="K27" s="5"/>
      <c r="L27" s="5"/>
      <c r="M27" s="5"/>
      <c r="N27" s="5"/>
    </row>
    <row r="28" spans="1:14">
      <c r="A28" s="441"/>
      <c r="B28" s="439" t="s">
        <v>24</v>
      </c>
      <c r="C28" s="968"/>
      <c r="D28" s="968"/>
      <c r="E28" s="968"/>
      <c r="F28" s="445"/>
      <c r="G28" s="5"/>
      <c r="H28" s="5"/>
      <c r="I28" s="5"/>
      <c r="J28" s="5"/>
      <c r="K28" s="5"/>
      <c r="L28" s="5"/>
      <c r="M28" s="5"/>
      <c r="N28" s="5"/>
    </row>
    <row r="29" spans="1:14">
      <c r="A29" s="441"/>
      <c r="B29" s="439" t="s">
        <v>25</v>
      </c>
      <c r="C29" s="968"/>
      <c r="D29" s="968"/>
      <c r="E29" s="968"/>
      <c r="F29" s="445"/>
      <c r="G29" s="5"/>
      <c r="H29" s="5"/>
      <c r="I29" s="5"/>
      <c r="J29" s="5"/>
      <c r="K29" s="5"/>
      <c r="L29" s="5"/>
      <c r="M29" s="5"/>
      <c r="N29" s="5"/>
    </row>
    <row r="30" spans="1:14">
      <c r="A30" s="441"/>
      <c r="B30" s="439" t="s">
        <v>26</v>
      </c>
      <c r="C30" s="969"/>
      <c r="D30" s="969"/>
      <c r="E30" s="969"/>
      <c r="F30" s="445"/>
      <c r="G30" s="5"/>
      <c r="H30" s="5"/>
      <c r="I30" s="5"/>
      <c r="J30" s="5"/>
      <c r="K30" s="5"/>
      <c r="L30" s="5"/>
      <c r="M30" s="5"/>
      <c r="N30" s="5"/>
    </row>
    <row r="31" spans="1:14">
      <c r="A31" s="441"/>
      <c r="B31" s="768" t="s">
        <v>693</v>
      </c>
      <c r="C31" s="769"/>
      <c r="D31" s="769"/>
      <c r="E31" s="770"/>
      <c r="F31" s="445"/>
      <c r="G31" s="5"/>
      <c r="H31" s="5"/>
      <c r="I31" s="5"/>
      <c r="J31" s="5"/>
      <c r="K31" s="5"/>
      <c r="L31" s="5"/>
      <c r="M31" s="5"/>
      <c r="N31" s="5"/>
    </row>
    <row r="32" spans="1:14">
      <c r="A32" s="441"/>
      <c r="B32" s="8"/>
      <c r="C32" s="445"/>
      <c r="D32" s="72"/>
      <c r="E32" s="445"/>
      <c r="F32" s="445"/>
      <c r="G32" s="5"/>
      <c r="H32" s="5"/>
      <c r="I32" s="5"/>
      <c r="J32" s="5"/>
      <c r="K32" s="5"/>
      <c r="L32" s="5"/>
      <c r="M32" s="5"/>
      <c r="N32" s="5"/>
    </row>
    <row r="33" spans="1:14">
      <c r="A33" s="441">
        <v>7</v>
      </c>
      <c r="B33" s="767" t="s">
        <v>27</v>
      </c>
      <c r="C33" s="767"/>
      <c r="D33" s="767"/>
      <c r="E33" s="767"/>
      <c r="F33" s="6"/>
      <c r="G33" s="6"/>
      <c r="H33" s="6"/>
      <c r="I33" s="6"/>
      <c r="J33" s="6"/>
      <c r="K33" s="5"/>
      <c r="L33" s="5"/>
      <c r="M33" s="5"/>
      <c r="N33" s="5"/>
    </row>
    <row r="34" spans="1:14">
      <c r="A34" s="441"/>
      <c r="B34" s="437" t="s">
        <v>28</v>
      </c>
      <c r="C34" s="762" t="s">
        <v>106</v>
      </c>
      <c r="D34" s="762"/>
      <c r="E34" s="762"/>
      <c r="F34" s="8"/>
      <c r="G34" s="5"/>
      <c r="H34" s="5"/>
      <c r="I34" s="5"/>
      <c r="J34" s="5"/>
      <c r="K34" s="5"/>
      <c r="L34" s="5"/>
      <c r="M34" s="5"/>
      <c r="N34" s="5"/>
    </row>
    <row r="35" spans="1:14">
      <c r="A35" s="441"/>
      <c r="B35" s="437" t="s">
        <v>30</v>
      </c>
      <c r="C35" s="762" t="s">
        <v>107</v>
      </c>
      <c r="D35" s="762"/>
      <c r="E35" s="762"/>
      <c r="F35" s="8"/>
      <c r="G35" s="5"/>
      <c r="H35" s="5"/>
      <c r="I35" s="5"/>
      <c r="J35" s="5"/>
      <c r="K35" s="5"/>
      <c r="L35" s="5"/>
      <c r="M35" s="5"/>
      <c r="N35" s="5"/>
    </row>
    <row r="36" spans="1:14">
      <c r="A36" s="441"/>
      <c r="B36" s="437" t="s">
        <v>31</v>
      </c>
      <c r="C36" s="762" t="s">
        <v>89</v>
      </c>
      <c r="D36" s="762"/>
      <c r="E36" s="762"/>
      <c r="F36" s="8"/>
      <c r="G36" s="5"/>
      <c r="H36" s="5"/>
      <c r="I36" s="5"/>
      <c r="J36" s="5"/>
      <c r="K36" s="5"/>
      <c r="L36" s="5"/>
      <c r="M36" s="5"/>
      <c r="N36" s="5"/>
    </row>
    <row r="37" spans="1:14">
      <c r="A37" s="441"/>
      <c r="B37" s="5"/>
      <c r="C37" s="8"/>
      <c r="D37" s="71"/>
      <c r="E37" s="8"/>
      <c r="F37" s="8"/>
      <c r="G37" s="5"/>
      <c r="H37" s="5"/>
      <c r="I37" s="5"/>
      <c r="J37" s="5"/>
      <c r="K37" s="5"/>
      <c r="L37" s="5"/>
      <c r="M37" s="5"/>
      <c r="N37" s="5"/>
    </row>
    <row r="38" spans="1:14">
      <c r="A38" s="441">
        <v>8</v>
      </c>
      <c r="B38" s="767" t="s">
        <v>310</v>
      </c>
      <c r="C38" s="767"/>
      <c r="D38" s="767"/>
      <c r="E38" s="767"/>
      <c r="F38" s="6"/>
      <c r="G38" s="6"/>
      <c r="H38" s="6"/>
      <c r="I38" s="6"/>
      <c r="J38" s="6"/>
      <c r="K38" s="5"/>
      <c r="L38" s="5"/>
      <c r="M38" s="5"/>
      <c r="N38" s="5"/>
    </row>
    <row r="39" spans="1:14" ht="15" customHeight="1">
      <c r="A39" s="441"/>
      <c r="B39" s="437" t="s">
        <v>33</v>
      </c>
      <c r="C39" s="762" t="s">
        <v>106</v>
      </c>
      <c r="D39" s="762"/>
      <c r="E39" s="762"/>
      <c r="F39" s="8"/>
      <c r="G39" s="5"/>
      <c r="H39" s="5"/>
      <c r="I39" s="5"/>
      <c r="J39" s="5"/>
      <c r="K39" s="5"/>
      <c r="L39" s="5"/>
      <c r="M39" s="5"/>
      <c r="N39" s="5"/>
    </row>
    <row r="40" spans="1:14" ht="14.4" customHeight="1">
      <c r="A40" s="441"/>
      <c r="B40" s="437" t="s">
        <v>30</v>
      </c>
      <c r="C40" s="762" t="s">
        <v>107</v>
      </c>
      <c r="D40" s="762"/>
      <c r="E40" s="762"/>
      <c r="F40" s="8"/>
      <c r="G40" s="5"/>
      <c r="H40" s="5"/>
      <c r="I40" s="5"/>
      <c r="J40" s="5"/>
      <c r="K40" s="5"/>
      <c r="L40" s="5"/>
      <c r="M40" s="5"/>
      <c r="N40" s="5"/>
    </row>
    <row r="41" spans="1:14" ht="14.4" customHeight="1">
      <c r="A41" s="441"/>
      <c r="B41" s="437" t="s">
        <v>31</v>
      </c>
      <c r="C41" s="762" t="s">
        <v>89</v>
      </c>
      <c r="D41" s="762"/>
      <c r="E41" s="762"/>
      <c r="F41" s="8"/>
      <c r="G41" s="5"/>
      <c r="H41" s="5"/>
      <c r="I41" s="5"/>
      <c r="J41" s="5"/>
      <c r="K41" s="5"/>
      <c r="L41" s="5"/>
      <c r="M41" s="5"/>
      <c r="N41" s="5"/>
    </row>
    <row r="42" spans="1:14">
      <c r="A42" s="441"/>
      <c r="B42" s="768" t="s">
        <v>131</v>
      </c>
      <c r="C42" s="769"/>
      <c r="D42" s="769"/>
      <c r="E42" s="770"/>
      <c r="F42" s="8"/>
      <c r="G42" s="5"/>
      <c r="H42" s="5"/>
      <c r="I42" s="5"/>
      <c r="J42" s="5"/>
      <c r="K42" s="5"/>
      <c r="L42" s="5"/>
      <c r="M42" s="5"/>
      <c r="N42" s="5"/>
    </row>
    <row r="43" spans="1:14">
      <c r="A43" s="446"/>
      <c r="B43" s="5"/>
      <c r="C43" s="5"/>
      <c r="D43" s="75"/>
      <c r="E43" s="8"/>
      <c r="F43" s="5"/>
      <c r="G43" s="5"/>
      <c r="H43" s="5"/>
      <c r="I43" s="5"/>
      <c r="J43" s="5"/>
      <c r="K43" s="5"/>
      <c r="L43" s="5"/>
      <c r="M43" s="5"/>
      <c r="N43" s="5"/>
    </row>
    <row r="44" spans="1:14">
      <c r="A44" s="11">
        <v>9</v>
      </c>
      <c r="B44" s="766" t="s">
        <v>311</v>
      </c>
      <c r="C44" s="767"/>
      <c r="D44" s="767"/>
      <c r="E44" s="767"/>
      <c r="F44" s="12"/>
      <c r="G44" s="6"/>
      <c r="H44" s="6"/>
      <c r="I44" s="6"/>
      <c r="J44" s="5"/>
      <c r="K44" s="5"/>
      <c r="L44" s="5"/>
      <c r="M44" s="5"/>
      <c r="N44" s="5"/>
    </row>
    <row r="45" spans="1:14" ht="52.8">
      <c r="A45" s="11"/>
      <c r="B45" s="435" t="s">
        <v>36</v>
      </c>
      <c r="C45" s="443" t="s">
        <v>37</v>
      </c>
      <c r="D45" s="405" t="s">
        <v>977</v>
      </c>
      <c r="E45" s="443" t="s">
        <v>92</v>
      </c>
      <c r="F45" s="5"/>
      <c r="G45" s="5"/>
      <c r="H45" s="5"/>
      <c r="I45" s="5"/>
      <c r="J45" s="5"/>
      <c r="K45" s="5"/>
      <c r="L45" s="5"/>
      <c r="M45" s="5"/>
      <c r="N45" s="5"/>
    </row>
    <row r="46" spans="1:14" ht="100.8">
      <c r="A46" s="13"/>
      <c r="B46" s="200" t="s">
        <v>1253</v>
      </c>
      <c r="C46" s="200" t="s">
        <v>941</v>
      </c>
      <c r="D46" s="200" t="s">
        <v>1033</v>
      </c>
      <c r="E46" s="231" t="s">
        <v>88</v>
      </c>
      <c r="F46" s="5"/>
      <c r="G46" s="5"/>
      <c r="H46" s="5"/>
      <c r="I46" s="5"/>
      <c r="J46" s="5"/>
      <c r="K46" s="5"/>
      <c r="L46" s="5"/>
      <c r="M46" s="5"/>
      <c r="N46" s="5"/>
    </row>
    <row r="47" spans="1:14">
      <c r="A47" s="14"/>
      <c r="B47" s="1045" t="s">
        <v>1034</v>
      </c>
      <c r="C47" s="1046"/>
      <c r="D47" s="1046"/>
      <c r="E47" s="1047"/>
      <c r="F47" s="445"/>
      <c r="G47" s="445"/>
      <c r="H47" s="445"/>
      <c r="I47" s="5"/>
      <c r="J47" s="5"/>
      <c r="K47" s="5"/>
      <c r="L47" s="5"/>
      <c r="M47" s="5"/>
      <c r="N47" s="5"/>
    </row>
    <row r="48" spans="1:14">
      <c r="A48" s="15"/>
      <c r="B48" s="281"/>
      <c r="C48" s="282"/>
      <c r="D48" s="75"/>
      <c r="E48" s="282"/>
      <c r="F48" s="445"/>
      <c r="G48" s="445"/>
      <c r="H48" s="445"/>
      <c r="I48" s="445"/>
      <c r="J48" s="5"/>
      <c r="K48" s="5"/>
      <c r="L48" s="5"/>
      <c r="M48" s="5"/>
      <c r="N48" s="5"/>
    </row>
    <row r="49" spans="1:14">
      <c r="A49" s="11">
        <v>10</v>
      </c>
      <c r="B49" s="1048" t="s">
        <v>311</v>
      </c>
      <c r="C49" s="1011"/>
      <c r="D49" s="1011"/>
      <c r="E49" s="1011"/>
      <c r="F49" s="445"/>
      <c r="G49" s="445"/>
      <c r="H49" s="445"/>
      <c r="I49" s="5"/>
      <c r="J49" s="5"/>
      <c r="K49" s="5"/>
      <c r="L49" s="5"/>
      <c r="M49" s="5"/>
      <c r="N49" s="5"/>
    </row>
    <row r="50" spans="1:14" ht="21.75" customHeight="1">
      <c r="A50" s="13"/>
      <c r="B50" s="1149" t="s">
        <v>41</v>
      </c>
      <c r="C50" s="1151" t="s">
        <v>1256</v>
      </c>
      <c r="D50" s="1152"/>
      <c r="E50" s="1153"/>
      <c r="F50" s="5"/>
      <c r="G50" s="5"/>
      <c r="H50" s="5"/>
      <c r="I50" s="5"/>
      <c r="J50" s="5"/>
      <c r="K50" s="1"/>
      <c r="L50" s="5"/>
      <c r="M50" s="5"/>
      <c r="N50" s="5"/>
    </row>
    <row r="51" spans="1:14" ht="35.4" customHeight="1">
      <c r="A51" s="13"/>
      <c r="B51" s="1150"/>
      <c r="C51" s="1154"/>
      <c r="D51" s="1155"/>
      <c r="E51" s="1156"/>
      <c r="F51" s="5"/>
      <c r="G51" s="5"/>
      <c r="H51" s="5"/>
      <c r="I51" s="5"/>
      <c r="J51" s="5"/>
      <c r="K51" s="1"/>
      <c r="L51" s="5"/>
      <c r="M51" s="5"/>
      <c r="N51" s="5"/>
    </row>
    <row r="52" spans="1:14" ht="53.4" customHeight="1">
      <c r="A52" s="11"/>
      <c r="B52" s="232" t="s">
        <v>42</v>
      </c>
      <c r="C52" s="1157" t="s">
        <v>1033</v>
      </c>
      <c r="D52" s="1157"/>
      <c r="E52" s="1157"/>
      <c r="F52" s="5"/>
      <c r="G52" s="5"/>
      <c r="H52" s="5"/>
      <c r="I52" s="5"/>
      <c r="J52" s="5"/>
      <c r="K52" s="5"/>
      <c r="L52" s="5"/>
      <c r="M52" s="5"/>
      <c r="N52" s="5"/>
    </row>
    <row r="53" spans="1:14">
      <c r="A53" s="13"/>
      <c r="B53" s="16" t="s">
        <v>43</v>
      </c>
      <c r="C53" s="875" t="s">
        <v>44</v>
      </c>
      <c r="D53" s="876"/>
      <c r="E53" s="877"/>
      <c r="F53" s="5"/>
      <c r="G53" s="5"/>
      <c r="H53" s="5"/>
      <c r="I53" s="5"/>
      <c r="J53" s="5"/>
      <c r="K53" s="17"/>
      <c r="L53" s="5"/>
      <c r="M53" s="5"/>
      <c r="N53" s="5"/>
    </row>
    <row r="54" spans="1:14" ht="14.4" customHeight="1">
      <c r="A54" s="13"/>
      <c r="B54" s="1045" t="s">
        <v>1034</v>
      </c>
      <c r="C54" s="1046"/>
      <c r="D54" s="1046"/>
      <c r="E54" s="1047"/>
      <c r="F54" s="5"/>
      <c r="G54" s="5"/>
      <c r="H54" s="5"/>
      <c r="I54" s="5"/>
      <c r="J54" s="5"/>
      <c r="K54" s="17"/>
      <c r="L54" s="5"/>
      <c r="M54" s="5"/>
      <c r="N54" s="5"/>
    </row>
    <row r="55" spans="1:14">
      <c r="A55" s="18" t="s">
        <v>45</v>
      </c>
      <c r="B55" s="858" t="s">
        <v>46</v>
      </c>
      <c r="C55" s="858"/>
      <c r="D55" s="858"/>
      <c r="E55" s="858"/>
      <c r="F55" s="38"/>
      <c r="G55" s="38"/>
      <c r="H55" s="38"/>
      <c r="I55" s="38"/>
      <c r="J55" s="38"/>
      <c r="K55" s="38"/>
      <c r="L55" s="38"/>
      <c r="M55" s="38"/>
      <c r="N55" s="38"/>
    </row>
    <row r="56" spans="1:14">
      <c r="A56" s="23"/>
      <c r="B56" s="24"/>
      <c r="C56" s="25"/>
      <c r="D56" s="76"/>
      <c r="E56" s="25"/>
      <c r="F56" s="25"/>
      <c r="G56" s="5"/>
      <c r="H56" s="5"/>
      <c r="I56" s="5"/>
      <c r="J56" s="5"/>
      <c r="K56" s="5"/>
      <c r="L56" s="5"/>
      <c r="M56" s="5"/>
      <c r="N56" s="5"/>
    </row>
    <row r="57" spans="1:14">
      <c r="A57" s="441">
        <v>11</v>
      </c>
      <c r="B57" s="2" t="s">
        <v>47</v>
      </c>
      <c r="C57" s="953" t="s">
        <v>134</v>
      </c>
      <c r="D57" s="953"/>
      <c r="E57" s="953"/>
      <c r="F57" s="6"/>
      <c r="G57" s="6"/>
      <c r="H57" s="26"/>
      <c r="I57" s="6"/>
      <c r="J57" s="6"/>
      <c r="K57" s="5"/>
      <c r="L57" s="5"/>
      <c r="M57" s="5"/>
      <c r="N57" s="5"/>
    </row>
    <row r="58" spans="1:14">
      <c r="A58" s="441"/>
      <c r="B58" s="445"/>
      <c r="C58" s="445"/>
      <c r="D58" s="72"/>
      <c r="E58" s="445"/>
      <c r="F58" s="445"/>
      <c r="G58" s="445"/>
      <c r="H58" s="27"/>
      <c r="I58" s="27"/>
      <c r="J58" s="445"/>
      <c r="K58" s="5"/>
      <c r="L58" s="5"/>
      <c r="M58" s="5"/>
      <c r="N58" s="5"/>
    </row>
    <row r="59" spans="1:14">
      <c r="A59" s="441">
        <v>12</v>
      </c>
      <c r="B59" s="6" t="s">
        <v>48</v>
      </c>
      <c r="C59" s="6"/>
      <c r="D59" s="77"/>
      <c r="E59" s="26"/>
      <c r="F59" s="26"/>
      <c r="G59" s="128">
        <v>45539</v>
      </c>
      <c r="H59" s="128">
        <f>G59+29</f>
        <v>45568</v>
      </c>
      <c r="I59" s="26">
        <f>G59+89</f>
        <v>45628</v>
      </c>
      <c r="J59" s="6"/>
      <c r="K59" s="6"/>
      <c r="L59" s="6"/>
      <c r="M59" s="6"/>
      <c r="N59" s="6"/>
    </row>
    <row r="60" spans="1:14">
      <c r="A60" s="441"/>
      <c r="B60" s="6"/>
      <c r="C60" s="6"/>
      <c r="D60" s="77"/>
      <c r="E60" s="26"/>
      <c r="F60" s="26"/>
      <c r="G60" s="26"/>
      <c r="H60" s="6"/>
      <c r="I60" s="6"/>
      <c r="J60" s="6"/>
      <c r="K60" s="6"/>
      <c r="L60" s="6"/>
      <c r="M60" s="6"/>
      <c r="N60" s="6"/>
    </row>
    <row r="61" spans="1:14">
      <c r="A61" s="441"/>
      <c r="B61" s="437" t="s">
        <v>49</v>
      </c>
      <c r="C61" s="762" t="s">
        <v>939</v>
      </c>
      <c r="D61" s="762"/>
      <c r="E61" s="762"/>
      <c r="F61" s="27"/>
      <c r="G61" s="27"/>
      <c r="H61" s="445"/>
      <c r="I61" s="445"/>
      <c r="J61" s="445"/>
      <c r="K61" s="445"/>
      <c r="L61" s="445"/>
      <c r="M61" s="445"/>
      <c r="N61" s="445"/>
    </row>
    <row r="62" spans="1:14">
      <c r="A62" s="441"/>
      <c r="B62" s="445"/>
      <c r="C62" s="445"/>
      <c r="D62" s="115"/>
      <c r="E62" s="55"/>
      <c r="F62" s="445"/>
      <c r="G62" s="445"/>
      <c r="H62" s="55"/>
      <c r="I62" s="445"/>
      <c r="J62" s="55"/>
      <c r="K62" s="445"/>
      <c r="L62" s="445"/>
      <c r="M62" s="445"/>
      <c r="N62" s="445"/>
    </row>
    <row r="63" spans="1:14">
      <c r="A63" s="441"/>
      <c r="B63" s="767" t="s">
        <v>50</v>
      </c>
      <c r="C63" s="800" t="s">
        <v>942</v>
      </c>
      <c r="D63" s="908" t="s">
        <v>100</v>
      </c>
      <c r="E63" s="802" t="s">
        <v>96</v>
      </c>
      <c r="F63" s="790" t="s">
        <v>117</v>
      </c>
      <c r="G63" s="791"/>
      <c r="H63" s="792"/>
      <c r="I63" s="771" t="s">
        <v>52</v>
      </c>
      <c r="J63" s="771"/>
      <c r="K63" s="771"/>
      <c r="L63" s="771" t="s">
        <v>53</v>
      </c>
      <c r="M63" s="771"/>
      <c r="N63" s="771"/>
    </row>
    <row r="64" spans="1:14" ht="52.8">
      <c r="A64" s="446"/>
      <c r="B64" s="767"/>
      <c r="C64" s="801"/>
      <c r="D64" s="909"/>
      <c r="E64" s="803"/>
      <c r="F64" s="437" t="s">
        <v>54</v>
      </c>
      <c r="G64" s="437" t="s">
        <v>55</v>
      </c>
      <c r="H64" s="437" t="s">
        <v>56</v>
      </c>
      <c r="I64" s="437" t="s">
        <v>57</v>
      </c>
      <c r="J64" s="437" t="s">
        <v>55</v>
      </c>
      <c r="K64" s="437" t="s">
        <v>56</v>
      </c>
      <c r="L64" s="437" t="s">
        <v>57</v>
      </c>
      <c r="M64" s="437" t="s">
        <v>55</v>
      </c>
      <c r="N64" s="437" t="s">
        <v>56</v>
      </c>
    </row>
    <row r="65" spans="1:14">
      <c r="A65" s="446"/>
      <c r="B65" s="437" t="s">
        <v>80</v>
      </c>
      <c r="C65" s="195">
        <v>157.5</v>
      </c>
      <c r="D65" s="447">
        <v>140.85</v>
      </c>
      <c r="E65" s="447" t="s">
        <v>381</v>
      </c>
      <c r="F65" s="440" t="s">
        <v>40</v>
      </c>
      <c r="G65" s="440" t="s">
        <v>40</v>
      </c>
      <c r="H65" s="440" t="s">
        <v>40</v>
      </c>
      <c r="I65" s="440" t="s">
        <v>40</v>
      </c>
      <c r="J65" s="440" t="s">
        <v>40</v>
      </c>
      <c r="K65" s="440" t="s">
        <v>40</v>
      </c>
      <c r="L65" s="440" t="s">
        <v>40</v>
      </c>
      <c r="M65" s="440" t="s">
        <v>40</v>
      </c>
      <c r="N65" s="440" t="s">
        <v>40</v>
      </c>
    </row>
    <row r="66" spans="1:14">
      <c r="A66" s="446"/>
      <c r="B66" s="437" t="s">
        <v>696</v>
      </c>
      <c r="C66" s="195">
        <v>25198.7</v>
      </c>
      <c r="D66" s="447">
        <v>25250.1</v>
      </c>
      <c r="E66" s="447" t="s">
        <v>381</v>
      </c>
      <c r="F66" s="440" t="s">
        <v>40</v>
      </c>
      <c r="G66" s="440" t="s">
        <v>40</v>
      </c>
      <c r="H66" s="440" t="s">
        <v>40</v>
      </c>
      <c r="I66" s="440" t="s">
        <v>40</v>
      </c>
      <c r="J66" s="440" t="s">
        <v>40</v>
      </c>
      <c r="K66" s="440" t="s">
        <v>40</v>
      </c>
      <c r="L66" s="440" t="s">
        <v>40</v>
      </c>
      <c r="M66" s="440" t="s">
        <v>40</v>
      </c>
      <c r="N66" s="440" t="s">
        <v>40</v>
      </c>
    </row>
    <row r="67" spans="1:14">
      <c r="A67" s="446"/>
      <c r="B67" s="437" t="s">
        <v>313</v>
      </c>
      <c r="C67" s="829" t="s">
        <v>76</v>
      </c>
      <c r="D67" s="829"/>
      <c r="E67" s="829"/>
      <c r="F67" s="829"/>
      <c r="G67" s="829"/>
      <c r="H67" s="829"/>
      <c r="I67" s="829"/>
      <c r="J67" s="829"/>
      <c r="K67" s="829"/>
      <c r="L67" s="829"/>
      <c r="M67" s="829"/>
      <c r="N67" s="829"/>
    </row>
    <row r="68" spans="1:14" s="5" customFormat="1" ht="13.2">
      <c r="A68" s="446"/>
      <c r="B68" s="830" t="s">
        <v>697</v>
      </c>
      <c r="C68" s="830"/>
      <c r="D68" s="830"/>
      <c r="E68" s="830"/>
      <c r="F68" s="830"/>
      <c r="G68" s="830"/>
      <c r="H68" s="830"/>
      <c r="I68" s="830"/>
      <c r="J68" s="830"/>
      <c r="K68" s="830"/>
      <c r="L68" s="830"/>
      <c r="M68" s="830"/>
      <c r="N68" s="830"/>
    </row>
    <row r="69" spans="1:14">
      <c r="A69" s="446"/>
      <c r="B69" s="832" t="s">
        <v>79</v>
      </c>
      <c r="C69" s="832"/>
      <c r="D69" s="832"/>
      <c r="E69" s="832"/>
      <c r="F69" s="832"/>
      <c r="G69" s="832"/>
      <c r="H69" s="832"/>
      <c r="I69" s="832"/>
      <c r="J69" s="832"/>
      <c r="K69" s="832"/>
      <c r="L69" s="832"/>
      <c r="M69" s="832"/>
      <c r="N69" s="832"/>
    </row>
    <row r="70" spans="1:14">
      <c r="A70" s="446"/>
      <c r="B70" s="810" t="s">
        <v>60</v>
      </c>
      <c r="C70" s="810"/>
      <c r="D70" s="810"/>
      <c r="E70" s="810"/>
      <c r="F70" s="810"/>
      <c r="G70" s="810"/>
      <c r="H70" s="810"/>
      <c r="I70" s="810"/>
      <c r="J70" s="810"/>
      <c r="K70" s="810"/>
      <c r="L70" s="810"/>
      <c r="M70" s="810"/>
      <c r="N70" s="810"/>
    </row>
    <row r="71" spans="1:14">
      <c r="A71" s="1"/>
      <c r="B71" s="853" t="s">
        <v>61</v>
      </c>
      <c r="C71" s="853"/>
      <c r="D71" s="853"/>
      <c r="E71" s="853"/>
      <c r="F71" s="853"/>
      <c r="G71" s="853"/>
      <c r="H71" s="853"/>
      <c r="I71" s="853"/>
      <c r="J71" s="853"/>
      <c r="K71" s="853"/>
      <c r="L71" s="853"/>
      <c r="M71" s="853"/>
      <c r="N71" s="853"/>
    </row>
    <row r="72" spans="1:14">
      <c r="A72" s="446"/>
      <c r="B72" s="831" t="s">
        <v>110</v>
      </c>
      <c r="C72" s="831"/>
      <c r="D72" s="831"/>
      <c r="E72" s="831"/>
      <c r="F72" s="831"/>
      <c r="G72" s="831"/>
      <c r="H72" s="831"/>
      <c r="I72" s="831"/>
      <c r="J72" s="831"/>
      <c r="K72" s="831"/>
      <c r="L72" s="831"/>
      <c r="M72" s="831"/>
      <c r="N72" s="831"/>
    </row>
    <row r="73" spans="1:14">
      <c r="A73" s="446"/>
      <c r="B73" s="831" t="s">
        <v>62</v>
      </c>
      <c r="C73" s="831"/>
      <c r="D73" s="831"/>
      <c r="E73" s="831"/>
      <c r="F73" s="831"/>
      <c r="G73" s="831"/>
      <c r="H73" s="831"/>
      <c r="I73" s="831"/>
      <c r="J73" s="831"/>
      <c r="K73" s="831"/>
      <c r="L73" s="831"/>
      <c r="M73" s="831"/>
      <c r="N73" s="831"/>
    </row>
    <row r="74" spans="1:14">
      <c r="A74" s="446"/>
      <c r="B74" s="30"/>
      <c r="C74" s="30"/>
      <c r="D74" s="78"/>
      <c r="E74" s="30"/>
      <c r="F74" s="30"/>
      <c r="G74" s="8"/>
      <c r="H74" s="8"/>
      <c r="I74" s="8"/>
      <c r="J74" s="8"/>
      <c r="K74" s="8"/>
      <c r="L74" s="8" t="s">
        <v>119</v>
      </c>
      <c r="M74" s="8"/>
      <c r="N74" s="8"/>
    </row>
    <row r="75" spans="1:14" ht="48" customHeight="1">
      <c r="A75" s="441">
        <v>13</v>
      </c>
      <c r="B75" s="796" t="s">
        <v>63</v>
      </c>
      <c r="C75" s="797"/>
      <c r="D75" s="797"/>
      <c r="E75" s="797"/>
      <c r="F75" s="797"/>
      <c r="G75" s="766"/>
      <c r="H75" s="6"/>
      <c r="I75" s="6"/>
      <c r="J75" s="6"/>
      <c r="K75" s="6"/>
      <c r="L75" s="6"/>
      <c r="M75" s="6"/>
      <c r="N75" s="6"/>
    </row>
    <row r="76" spans="1:14">
      <c r="A76" s="441"/>
      <c r="B76" s="5"/>
      <c r="C76" s="445"/>
      <c r="D76" s="72"/>
      <c r="E76" s="445"/>
      <c r="F76" s="445"/>
      <c r="G76" s="445"/>
      <c r="H76" s="445"/>
      <c r="I76" s="445"/>
      <c r="J76" s="445"/>
      <c r="K76" s="445"/>
      <c r="L76" s="445"/>
      <c r="M76" s="445"/>
      <c r="N76" s="445"/>
    </row>
    <row r="77" spans="1:14" ht="26.4">
      <c r="A77" s="446"/>
      <c r="B77" s="434" t="s">
        <v>64</v>
      </c>
      <c r="C77" s="436" t="s">
        <v>65</v>
      </c>
      <c r="D77" s="73" t="s">
        <v>342</v>
      </c>
      <c r="E77" s="436" t="s">
        <v>94</v>
      </c>
      <c r="F77" s="436" t="s">
        <v>67</v>
      </c>
      <c r="G77" s="436" t="s">
        <v>81</v>
      </c>
      <c r="H77" s="8"/>
      <c r="I77" s="8"/>
      <c r="J77" s="8"/>
      <c r="K77" s="8"/>
      <c r="L77" s="8"/>
      <c r="M77" s="8"/>
      <c r="N77" s="8"/>
    </row>
    <row r="78" spans="1:14" ht="25.5" customHeight="1">
      <c r="A78" s="446"/>
      <c r="B78" s="828" t="s">
        <v>440</v>
      </c>
      <c r="C78" s="91" t="s">
        <v>943</v>
      </c>
      <c r="D78" s="195">
        <v>7.52</v>
      </c>
      <c r="E78" s="958" t="s">
        <v>699</v>
      </c>
      <c r="F78" s="958" t="s">
        <v>108</v>
      </c>
      <c r="G78" s="958" t="s">
        <v>95</v>
      </c>
      <c r="H78" s="32"/>
      <c r="I78" s="32"/>
      <c r="J78" s="32"/>
      <c r="K78" s="32"/>
      <c r="L78" s="32"/>
      <c r="M78" s="32"/>
      <c r="N78" s="32"/>
    </row>
    <row r="79" spans="1:14">
      <c r="A79" s="446"/>
      <c r="B79" s="956"/>
      <c r="C79" s="91" t="s">
        <v>946</v>
      </c>
      <c r="D79" s="195" t="s">
        <v>77</v>
      </c>
      <c r="E79" s="959"/>
      <c r="F79" s="959"/>
      <c r="G79" s="959"/>
      <c r="H79" s="32"/>
      <c r="I79" s="32"/>
      <c r="J79" s="32"/>
      <c r="K79" s="32"/>
      <c r="L79" s="32"/>
      <c r="M79" s="32"/>
      <c r="N79" s="32"/>
    </row>
    <row r="80" spans="1:14">
      <c r="A80" s="446"/>
      <c r="B80" s="957"/>
      <c r="C80" s="91" t="s">
        <v>70</v>
      </c>
      <c r="D80" s="195" t="s">
        <v>77</v>
      </c>
      <c r="E80" s="959"/>
      <c r="F80" s="959"/>
      <c r="G80" s="959"/>
      <c r="H80" s="32"/>
      <c r="I80" s="32"/>
      <c r="J80" s="32"/>
      <c r="K80" s="32"/>
      <c r="L80" s="32"/>
      <c r="M80" s="32"/>
      <c r="N80" s="32"/>
    </row>
    <row r="81" spans="1:14">
      <c r="A81" s="446"/>
      <c r="B81" s="828" t="s">
        <v>71</v>
      </c>
      <c r="C81" s="91" t="s">
        <v>943</v>
      </c>
      <c r="D81" s="195">
        <v>22.7</v>
      </c>
      <c r="E81" s="959"/>
      <c r="F81" s="959"/>
      <c r="G81" s="959"/>
      <c r="H81" s="32"/>
      <c r="I81" s="32"/>
      <c r="J81" s="32"/>
      <c r="K81" s="32"/>
      <c r="L81" s="32"/>
      <c r="M81" s="32"/>
      <c r="N81" s="32"/>
    </row>
    <row r="82" spans="1:14">
      <c r="A82" s="446"/>
      <c r="B82" s="956"/>
      <c r="C82" s="91" t="s">
        <v>946</v>
      </c>
      <c r="D82" s="195" t="s">
        <v>77</v>
      </c>
      <c r="E82" s="959"/>
      <c r="F82" s="959"/>
      <c r="G82" s="959"/>
      <c r="H82" s="32"/>
      <c r="I82" s="32"/>
      <c r="J82" s="32"/>
      <c r="K82" s="32"/>
      <c r="L82" s="32"/>
      <c r="M82" s="32"/>
      <c r="N82" s="32"/>
    </row>
    <row r="83" spans="1:14">
      <c r="A83" s="446"/>
      <c r="B83" s="957"/>
      <c r="C83" s="91" t="s">
        <v>70</v>
      </c>
      <c r="D83" s="195" t="s">
        <v>77</v>
      </c>
      <c r="E83" s="959"/>
      <c r="F83" s="959"/>
      <c r="G83" s="959"/>
      <c r="H83" s="32"/>
      <c r="I83" s="32"/>
      <c r="J83" s="32"/>
      <c r="K83" s="32"/>
      <c r="L83" s="32"/>
      <c r="M83" s="32"/>
      <c r="N83" s="32"/>
    </row>
    <row r="84" spans="1:14">
      <c r="A84" s="446"/>
      <c r="B84" s="828" t="s">
        <v>72</v>
      </c>
      <c r="C84" s="91" t="s">
        <v>943</v>
      </c>
      <c r="D84" s="283">
        <v>0.27089999999999997</v>
      </c>
      <c r="E84" s="959"/>
      <c r="F84" s="959"/>
      <c r="G84" s="959"/>
      <c r="H84" s="32"/>
      <c r="I84" s="32"/>
      <c r="J84" s="32"/>
      <c r="K84" s="32"/>
      <c r="L84" s="32"/>
      <c r="M84" s="32"/>
      <c r="N84" s="32"/>
    </row>
    <row r="85" spans="1:14">
      <c r="A85" s="446"/>
      <c r="B85" s="956"/>
      <c r="C85" s="91" t="s">
        <v>946</v>
      </c>
      <c r="D85" s="195" t="s">
        <v>77</v>
      </c>
      <c r="E85" s="959"/>
      <c r="F85" s="959"/>
      <c r="G85" s="959"/>
      <c r="H85" s="32"/>
      <c r="I85" s="32"/>
      <c r="J85" s="32"/>
      <c r="K85" s="32"/>
      <c r="L85" s="32"/>
      <c r="M85" s="32"/>
      <c r="N85" s="32"/>
    </row>
    <row r="86" spans="1:14">
      <c r="A86" s="446"/>
      <c r="B86" s="957"/>
      <c r="C86" s="91" t="s">
        <v>70</v>
      </c>
      <c r="D86" s="195" t="s">
        <v>77</v>
      </c>
      <c r="E86" s="959"/>
      <c r="F86" s="959"/>
      <c r="G86" s="959"/>
      <c r="H86" s="32"/>
      <c r="I86" s="32"/>
      <c r="J86" s="32"/>
      <c r="K86" s="32"/>
      <c r="L86" s="32"/>
      <c r="M86" s="32"/>
      <c r="N86" s="32"/>
    </row>
    <row r="87" spans="1:14">
      <c r="A87" s="446"/>
      <c r="B87" s="972" t="s">
        <v>73</v>
      </c>
      <c r="C87" s="91" t="s">
        <v>943</v>
      </c>
      <c r="D87" s="195">
        <v>27.75</v>
      </c>
      <c r="E87" s="959"/>
      <c r="F87" s="959"/>
      <c r="G87" s="959"/>
      <c r="H87" s="32"/>
      <c r="I87" s="32"/>
      <c r="J87" s="32"/>
      <c r="K87" s="32"/>
      <c r="L87" s="32"/>
      <c r="M87" s="32"/>
      <c r="N87" s="32"/>
    </row>
    <row r="88" spans="1:14">
      <c r="A88" s="446"/>
      <c r="B88" s="973"/>
      <c r="C88" s="91" t="s">
        <v>946</v>
      </c>
      <c r="D88" s="195" t="s">
        <v>77</v>
      </c>
      <c r="E88" s="959"/>
      <c r="F88" s="959"/>
      <c r="G88" s="959"/>
      <c r="H88" s="32"/>
      <c r="I88" s="32"/>
      <c r="J88" s="32"/>
      <c r="K88" s="32"/>
      <c r="L88" s="32"/>
      <c r="M88" s="32"/>
      <c r="N88" s="32"/>
    </row>
    <row r="89" spans="1:14" ht="15" customHeight="1">
      <c r="A89" s="446"/>
      <c r="B89" s="973"/>
      <c r="C89" s="2" t="s">
        <v>70</v>
      </c>
      <c r="D89" s="195" t="s">
        <v>77</v>
      </c>
      <c r="E89" s="974"/>
      <c r="F89" s="974"/>
      <c r="G89" s="974"/>
      <c r="H89" s="32"/>
      <c r="I89" s="32"/>
      <c r="J89" s="32"/>
      <c r="K89" s="32"/>
      <c r="L89" s="32"/>
      <c r="M89" s="32"/>
      <c r="N89" s="32"/>
    </row>
    <row r="90" spans="1:14" ht="15.75" customHeight="1">
      <c r="A90" s="5"/>
      <c r="B90" s="819" t="s">
        <v>944</v>
      </c>
      <c r="C90" s="819"/>
      <c r="D90" s="819"/>
      <c r="E90" s="819"/>
      <c r="F90" s="819"/>
      <c r="G90" s="819"/>
      <c r="H90" s="32"/>
      <c r="I90" s="32"/>
      <c r="J90" s="5"/>
      <c r="K90" s="5"/>
      <c r="L90" s="5"/>
      <c r="M90" s="5"/>
      <c r="N90" s="5"/>
    </row>
    <row r="91" spans="1:14">
      <c r="A91" s="433"/>
      <c r="B91" s="36" t="s">
        <v>74</v>
      </c>
      <c r="C91" s="807" t="s">
        <v>40</v>
      </c>
      <c r="D91" s="807"/>
      <c r="E91" s="807"/>
      <c r="F91" s="807"/>
      <c r="G91" s="807"/>
      <c r="H91" s="5"/>
      <c r="I91" s="5"/>
      <c r="J91" s="5"/>
      <c r="K91" s="5"/>
      <c r="L91" s="5"/>
      <c r="M91" s="5"/>
      <c r="N91" s="5"/>
    </row>
    <row r="92" spans="1:14">
      <c r="A92" s="5"/>
      <c r="B92" s="5"/>
      <c r="C92" s="442"/>
      <c r="D92" s="92"/>
      <c r="E92" s="432"/>
      <c r="F92" s="432"/>
      <c r="G92" s="432"/>
      <c r="H92" s="5"/>
      <c r="I92" s="5"/>
      <c r="J92" s="5"/>
      <c r="K92" s="5"/>
      <c r="L92" s="5"/>
      <c r="M92" s="5"/>
      <c r="N92" s="5"/>
    </row>
    <row r="93" spans="1:14">
      <c r="A93" s="5"/>
      <c r="B93" s="5"/>
      <c r="C93" s="5"/>
      <c r="D93" s="92"/>
      <c r="H93" s="5"/>
      <c r="I93" s="5"/>
      <c r="J93" s="5"/>
      <c r="K93" s="5"/>
      <c r="L93" s="5"/>
      <c r="M93" s="5"/>
      <c r="N93" s="5"/>
    </row>
    <row r="94" spans="1:14" ht="15" customHeight="1">
      <c r="A94" s="5"/>
      <c r="B94" s="5"/>
      <c r="C94" s="5"/>
      <c r="D94" s="69"/>
      <c r="H94" s="432"/>
      <c r="I94" s="5"/>
      <c r="J94" s="5"/>
      <c r="K94" s="5"/>
      <c r="L94" s="5"/>
      <c r="M94" s="5"/>
      <c r="N94" s="5"/>
    </row>
    <row r="95" spans="1:14" ht="15" customHeight="1">
      <c r="B95" s="843" t="s">
        <v>945</v>
      </c>
      <c r="C95" s="843"/>
      <c r="D95" s="843"/>
      <c r="E95" s="843"/>
      <c r="F95" s="843"/>
      <c r="G95" s="843"/>
    </row>
    <row r="96" spans="1:14" ht="15" customHeight="1">
      <c r="B96" s="933" t="s">
        <v>957</v>
      </c>
      <c r="C96" s="933"/>
      <c r="D96" s="933"/>
      <c r="E96" s="933"/>
      <c r="F96" s="933"/>
      <c r="G96" s="933"/>
    </row>
    <row r="97" spans="3:4">
      <c r="C97" s="109"/>
      <c r="D97" s="109"/>
    </row>
    <row r="98" spans="3:4">
      <c r="C98" s="117"/>
    </row>
    <row r="99" spans="3:4">
      <c r="C99" s="109"/>
      <c r="D99" s="109"/>
    </row>
    <row r="100" spans="3:4">
      <c r="C100" s="109"/>
    </row>
  </sheetData>
  <mergeCells count="68">
    <mergeCell ref="B9:E9"/>
    <mergeCell ref="A1:B1"/>
    <mergeCell ref="C3:E3"/>
    <mergeCell ref="C5:E5"/>
    <mergeCell ref="B6:E6"/>
    <mergeCell ref="C8:E8"/>
    <mergeCell ref="B25:E25"/>
    <mergeCell ref="C11:E11"/>
    <mergeCell ref="B12:E12"/>
    <mergeCell ref="C14:E14"/>
    <mergeCell ref="B15:E15"/>
    <mergeCell ref="B17:E17"/>
    <mergeCell ref="C18:E18"/>
    <mergeCell ref="C19:E19"/>
    <mergeCell ref="C20:E20"/>
    <mergeCell ref="C21:E21"/>
    <mergeCell ref="C22:E22"/>
    <mergeCell ref="B24:E24"/>
    <mergeCell ref="C41:E41"/>
    <mergeCell ref="C27:C30"/>
    <mergeCell ref="D27:D30"/>
    <mergeCell ref="E27:E30"/>
    <mergeCell ref="B31:E31"/>
    <mergeCell ref="B33:E33"/>
    <mergeCell ref="C34:E34"/>
    <mergeCell ref="C35:E35"/>
    <mergeCell ref="C36:E36"/>
    <mergeCell ref="B38:E38"/>
    <mergeCell ref="C39:E39"/>
    <mergeCell ref="C40:E40"/>
    <mergeCell ref="C61:E61"/>
    <mergeCell ref="B42:E42"/>
    <mergeCell ref="B44:E44"/>
    <mergeCell ref="B47:E47"/>
    <mergeCell ref="B49:E49"/>
    <mergeCell ref="B50:B51"/>
    <mergeCell ref="C50:E51"/>
    <mergeCell ref="C52:E52"/>
    <mergeCell ref="C53:E53"/>
    <mergeCell ref="B54:E54"/>
    <mergeCell ref="B55:E55"/>
    <mergeCell ref="C57:E57"/>
    <mergeCell ref="B71:N71"/>
    <mergeCell ref="B63:B64"/>
    <mergeCell ref="C63:C64"/>
    <mergeCell ref="D63:D64"/>
    <mergeCell ref="E63:E64"/>
    <mergeCell ref="F63:H63"/>
    <mergeCell ref="I63:K63"/>
    <mergeCell ref="L63:N63"/>
    <mergeCell ref="C67:N67"/>
    <mergeCell ref="B68:N68"/>
    <mergeCell ref="B69:N69"/>
    <mergeCell ref="B70:N70"/>
    <mergeCell ref="B90:G90"/>
    <mergeCell ref="C91:G91"/>
    <mergeCell ref="B95:G95"/>
    <mergeCell ref="B96:G96"/>
    <mergeCell ref="B72:N72"/>
    <mergeCell ref="B73:N73"/>
    <mergeCell ref="B75:G75"/>
    <mergeCell ref="B78:B80"/>
    <mergeCell ref="E78:E89"/>
    <mergeCell ref="F78:F89"/>
    <mergeCell ref="G78:G89"/>
    <mergeCell ref="B81:B83"/>
    <mergeCell ref="B84:B86"/>
    <mergeCell ref="B87:B89"/>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topLeftCell="A95" workbookViewId="0">
      <selection activeCell="B17" sqref="B17:E17"/>
    </sheetView>
  </sheetViews>
  <sheetFormatPr defaultRowHeight="14.4"/>
  <cols>
    <col min="1" max="1" width="6.44140625" bestFit="1" customWidth="1"/>
    <col min="2" max="2" width="46" bestFit="1" customWidth="1"/>
    <col min="3" max="3" width="27.6640625" customWidth="1"/>
    <col min="4" max="4" width="23.6640625" customWidth="1"/>
    <col min="5" max="5" width="18.6640625" customWidth="1"/>
    <col min="6" max="6" width="9.33203125" bestFit="1" customWidth="1"/>
    <col min="7" max="7" width="11" bestFit="1" customWidth="1"/>
    <col min="8" max="8" width="10" bestFit="1" customWidth="1"/>
    <col min="9" max="9" width="10.44140625" bestFit="1" customWidth="1"/>
    <col min="10" max="10" width="9.109375" bestFit="1" customWidth="1"/>
    <col min="11" max="11" width="6.88671875" bestFit="1" customWidth="1"/>
    <col min="12" max="12" width="7.109375" bestFit="1" customWidth="1"/>
    <col min="13" max="14" width="6.88671875" bestFit="1" customWidth="1"/>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16.5" customHeight="1">
      <c r="A3" s="446" t="s">
        <v>1</v>
      </c>
      <c r="B3" s="2" t="s">
        <v>2</v>
      </c>
      <c r="C3" s="807" t="s">
        <v>947</v>
      </c>
      <c r="D3" s="807"/>
      <c r="E3" s="807"/>
      <c r="F3" s="5"/>
      <c r="H3" s="5"/>
      <c r="I3" s="5"/>
      <c r="J3" s="5"/>
      <c r="K3" s="5"/>
      <c r="L3" s="5"/>
      <c r="M3" s="5"/>
      <c r="N3" s="5"/>
    </row>
    <row r="4" spans="1:14">
      <c r="A4" s="5"/>
      <c r="B4" s="5"/>
      <c r="C4" s="5"/>
      <c r="D4" s="70"/>
      <c r="E4" s="5"/>
      <c r="F4" s="5"/>
      <c r="G4" s="5"/>
      <c r="H4" s="5"/>
      <c r="I4" s="5"/>
      <c r="J4" s="5"/>
      <c r="K4" s="5"/>
      <c r="L4" s="5"/>
      <c r="M4" s="5"/>
      <c r="N4" s="5"/>
    </row>
    <row r="5" spans="1:14">
      <c r="A5" s="19">
        <v>1</v>
      </c>
      <c r="B5" s="2" t="s">
        <v>3</v>
      </c>
      <c r="C5" s="805" t="s">
        <v>690</v>
      </c>
      <c r="D5" s="805"/>
      <c r="E5" s="805"/>
      <c r="F5" s="5"/>
      <c r="G5" s="5"/>
      <c r="H5" s="5"/>
      <c r="I5" s="5"/>
      <c r="J5" s="5"/>
      <c r="K5" s="5"/>
      <c r="L5" s="5"/>
      <c r="M5" s="5"/>
      <c r="N5" s="5"/>
    </row>
    <row r="6" spans="1:14">
      <c r="A6" s="441"/>
      <c r="B6" s="810" t="s">
        <v>5</v>
      </c>
      <c r="C6" s="810"/>
      <c r="D6" s="810"/>
      <c r="E6" s="810"/>
      <c r="F6" s="5"/>
      <c r="G6" s="5"/>
      <c r="H6" s="5"/>
      <c r="I6" s="5"/>
      <c r="J6" s="5"/>
      <c r="K6" s="5"/>
      <c r="L6" s="5"/>
      <c r="M6" s="5"/>
      <c r="N6" s="5"/>
    </row>
    <row r="7" spans="1:14">
      <c r="A7" s="441"/>
      <c r="B7" s="6"/>
      <c r="C7" s="5"/>
      <c r="D7" s="70"/>
      <c r="E7" s="5"/>
      <c r="F7" s="5"/>
      <c r="G7" s="5"/>
      <c r="H7" s="5"/>
      <c r="I7" s="5"/>
      <c r="J7" s="5"/>
      <c r="K7" s="5"/>
      <c r="L7" s="5"/>
      <c r="M7" s="5"/>
      <c r="N7" s="5"/>
    </row>
    <row r="8" spans="1:14">
      <c r="A8" s="441">
        <v>2</v>
      </c>
      <c r="B8" s="2" t="s">
        <v>6</v>
      </c>
      <c r="C8" s="1116" t="s">
        <v>1320</v>
      </c>
      <c r="D8" s="1116"/>
      <c r="E8" s="1116"/>
      <c r="F8" s="5"/>
      <c r="G8" s="5"/>
      <c r="H8" s="5"/>
      <c r="I8" s="5"/>
      <c r="J8" s="5"/>
      <c r="K8" s="5"/>
      <c r="L8" s="5"/>
      <c r="M8" s="5"/>
      <c r="N8" s="5"/>
    </row>
    <row r="9" spans="1:14">
      <c r="A9" s="441"/>
      <c r="B9" s="810" t="s">
        <v>5</v>
      </c>
      <c r="C9" s="810"/>
      <c r="D9" s="810"/>
      <c r="E9" s="810"/>
      <c r="F9" s="5"/>
      <c r="G9" s="5"/>
      <c r="H9" s="5"/>
      <c r="I9" s="5"/>
      <c r="J9" s="5"/>
      <c r="K9" s="5"/>
      <c r="L9" s="5"/>
      <c r="M9" s="5"/>
      <c r="N9" s="5"/>
    </row>
    <row r="10" spans="1:14">
      <c r="A10" s="441"/>
      <c r="B10" s="6"/>
      <c r="C10" s="5"/>
      <c r="D10" s="70"/>
      <c r="E10" s="5"/>
      <c r="F10" s="5"/>
      <c r="G10" s="5"/>
      <c r="H10" s="5"/>
      <c r="I10" s="5"/>
      <c r="J10" s="5"/>
      <c r="K10" s="5"/>
      <c r="L10" s="5"/>
      <c r="M10" s="5"/>
      <c r="N10" s="5"/>
    </row>
    <row r="11" spans="1:14" ht="40.799999999999997" customHeight="1">
      <c r="A11" s="441">
        <v>3</v>
      </c>
      <c r="B11" s="2" t="s">
        <v>7</v>
      </c>
      <c r="C11" s="799" t="s">
        <v>332</v>
      </c>
      <c r="D11" s="799"/>
      <c r="E11" s="799"/>
      <c r="F11" s="5"/>
      <c r="G11" s="5"/>
      <c r="H11" s="5"/>
      <c r="I11" s="5"/>
      <c r="J11" s="5"/>
      <c r="K11" s="5"/>
      <c r="L11" s="5"/>
      <c r="M11" s="5"/>
      <c r="N11" s="5"/>
    </row>
    <row r="12" spans="1:14">
      <c r="A12" s="441"/>
      <c r="B12" s="810" t="s">
        <v>5</v>
      </c>
      <c r="C12" s="810"/>
      <c r="D12" s="810"/>
      <c r="E12" s="810"/>
      <c r="F12" s="5"/>
      <c r="G12" s="5"/>
      <c r="H12" s="5"/>
      <c r="I12" s="5"/>
      <c r="J12" s="5"/>
      <c r="K12" s="5"/>
      <c r="L12" s="5"/>
      <c r="M12" s="5"/>
      <c r="N12" s="5"/>
    </row>
    <row r="13" spans="1:14">
      <c r="A13" s="441"/>
      <c r="B13" s="6"/>
      <c r="C13" s="5"/>
      <c r="D13" s="70"/>
      <c r="E13" s="5"/>
      <c r="F13" s="5"/>
      <c r="G13" s="5"/>
      <c r="H13" s="5"/>
      <c r="I13" s="5"/>
      <c r="J13" s="5"/>
      <c r="K13" s="5"/>
      <c r="L13" s="5"/>
      <c r="M13" s="5"/>
      <c r="N13" s="5"/>
    </row>
    <row r="14" spans="1:14">
      <c r="A14" s="441">
        <v>4</v>
      </c>
      <c r="B14" s="2" t="s">
        <v>9</v>
      </c>
      <c r="C14" s="1116">
        <v>242.31</v>
      </c>
      <c r="D14" s="1116"/>
      <c r="E14" s="1116"/>
      <c r="F14" s="175"/>
      <c r="G14" s="5"/>
      <c r="H14" s="5"/>
      <c r="I14" s="5"/>
      <c r="J14" s="5"/>
      <c r="K14" s="5"/>
      <c r="L14" s="5"/>
      <c r="M14" s="5"/>
      <c r="N14" s="5"/>
    </row>
    <row r="15" spans="1:14">
      <c r="A15" s="441"/>
      <c r="B15" s="810" t="s">
        <v>10</v>
      </c>
      <c r="C15" s="810"/>
      <c r="D15" s="810"/>
      <c r="E15" s="810"/>
      <c r="F15" s="175"/>
      <c r="G15" s="5"/>
      <c r="H15" s="5"/>
      <c r="I15" s="5"/>
      <c r="J15" s="5"/>
      <c r="K15" s="5"/>
      <c r="L15" s="5"/>
      <c r="M15" s="5"/>
      <c r="N15" s="5"/>
    </row>
    <row r="16" spans="1:14">
      <c r="A16" s="441"/>
      <c r="B16" s="5"/>
      <c r="C16" s="5"/>
      <c r="D16" s="70"/>
      <c r="E16" s="5"/>
      <c r="F16" s="5"/>
      <c r="G16" s="5"/>
      <c r="H16" s="5"/>
      <c r="I16" s="5"/>
      <c r="J16" s="5"/>
      <c r="K16" s="5"/>
      <c r="L16" s="5"/>
      <c r="M16" s="5"/>
      <c r="N16" s="5"/>
    </row>
    <row r="17" spans="1:14" ht="30.75" customHeight="1">
      <c r="A17" s="441">
        <v>5</v>
      </c>
      <c r="B17" s="767" t="s">
        <v>308</v>
      </c>
      <c r="C17" s="800"/>
      <c r="D17" s="800"/>
      <c r="E17" s="800"/>
      <c r="F17" s="6"/>
      <c r="G17" s="6"/>
      <c r="H17" s="6"/>
      <c r="I17" s="6"/>
      <c r="J17" s="8"/>
      <c r="K17" s="8"/>
      <c r="L17" s="8"/>
      <c r="M17" s="8"/>
      <c r="N17" s="8"/>
    </row>
    <row r="18" spans="1:14">
      <c r="A18" s="441"/>
      <c r="B18" s="2" t="s">
        <v>12</v>
      </c>
      <c r="C18" s="1115">
        <v>0.12520000000000001</v>
      </c>
      <c r="D18" s="1115"/>
      <c r="E18" s="1115"/>
      <c r="F18" s="175"/>
      <c r="G18" s="8"/>
      <c r="H18" s="8"/>
      <c r="I18" s="8"/>
      <c r="J18" s="8"/>
      <c r="K18" s="8"/>
      <c r="L18" s="8"/>
      <c r="M18" s="8"/>
      <c r="N18" s="8"/>
    </row>
    <row r="19" spans="1:14" ht="26.4">
      <c r="A19" s="441"/>
      <c r="B19" s="438" t="s">
        <v>809</v>
      </c>
      <c r="C19" s="1044">
        <v>8.1000000000000003E-2</v>
      </c>
      <c r="D19" s="1014"/>
      <c r="E19" s="1014"/>
      <c r="F19" s="445"/>
      <c r="G19" s="8"/>
      <c r="H19" s="5"/>
      <c r="I19" s="8"/>
      <c r="J19" s="8"/>
      <c r="K19" s="8"/>
      <c r="L19" s="8"/>
      <c r="M19" s="8"/>
      <c r="N19" s="8"/>
    </row>
    <row r="20" spans="1:14">
      <c r="A20" s="441"/>
      <c r="B20" s="438" t="s">
        <v>116</v>
      </c>
      <c r="C20" s="834" t="s">
        <v>106</v>
      </c>
      <c r="D20" s="834"/>
      <c r="E20" s="834"/>
      <c r="F20" s="445"/>
      <c r="G20" s="8"/>
      <c r="H20" s="8"/>
      <c r="I20" s="8"/>
      <c r="J20" s="8"/>
      <c r="K20" s="8"/>
      <c r="L20" s="8"/>
      <c r="M20" s="8"/>
      <c r="N20" s="8"/>
    </row>
    <row r="21" spans="1:14">
      <c r="A21" s="441"/>
      <c r="B21" s="444" t="s">
        <v>15</v>
      </c>
      <c r="C21" s="834" t="s">
        <v>107</v>
      </c>
      <c r="D21" s="834"/>
      <c r="E21" s="834"/>
      <c r="F21" s="445"/>
      <c r="G21" s="8"/>
      <c r="H21" s="8"/>
      <c r="I21" s="8"/>
      <c r="J21" s="8"/>
      <c r="K21" s="8"/>
      <c r="L21" s="8"/>
      <c r="M21" s="8"/>
      <c r="N21" s="8"/>
    </row>
    <row r="22" spans="1:14">
      <c r="A22" s="441"/>
      <c r="B22" s="437" t="s">
        <v>16</v>
      </c>
      <c r="C22" s="762" t="s">
        <v>89</v>
      </c>
      <c r="D22" s="762"/>
      <c r="E22" s="762"/>
      <c r="F22" s="445"/>
      <c r="G22" s="8"/>
      <c r="H22" s="8"/>
      <c r="I22" s="8"/>
      <c r="J22" s="8"/>
      <c r="K22" s="8"/>
      <c r="L22" s="8"/>
      <c r="M22" s="8"/>
      <c r="N22" s="8"/>
    </row>
    <row r="23" spans="1:14">
      <c r="A23" s="441"/>
      <c r="B23" s="445"/>
      <c r="C23" s="445"/>
      <c r="D23" s="72"/>
      <c r="E23" s="445"/>
      <c r="F23" s="445"/>
      <c r="G23" s="8"/>
      <c r="H23" s="8"/>
      <c r="I23" s="8"/>
      <c r="J23" s="8"/>
      <c r="K23" s="8"/>
      <c r="L23" s="8"/>
      <c r="M23" s="8"/>
      <c r="N23" s="8"/>
    </row>
    <row r="24" spans="1:14">
      <c r="A24" s="441">
        <v>6</v>
      </c>
      <c r="B24" s="767" t="s">
        <v>312</v>
      </c>
      <c r="C24" s="767"/>
      <c r="D24" s="767"/>
      <c r="E24" s="767"/>
      <c r="F24" s="6"/>
      <c r="G24" s="6"/>
      <c r="H24" s="8"/>
      <c r="I24" s="6"/>
      <c r="J24" s="6"/>
      <c r="K24" s="5"/>
      <c r="L24" s="5"/>
      <c r="M24" s="5"/>
      <c r="N24" s="5"/>
    </row>
    <row r="25" spans="1:14">
      <c r="A25" s="441"/>
      <c r="B25" s="812" t="s">
        <v>19</v>
      </c>
      <c r="C25" s="813"/>
      <c r="D25" s="813"/>
      <c r="E25" s="842"/>
      <c r="F25" s="445"/>
      <c r="G25" s="5"/>
      <c r="H25" s="5"/>
      <c r="I25" s="5"/>
      <c r="J25" s="5"/>
      <c r="K25" s="5"/>
      <c r="L25" s="5"/>
      <c r="M25" s="5"/>
      <c r="N25" s="5"/>
    </row>
    <row r="26" spans="1:14">
      <c r="A26" s="441"/>
      <c r="B26" s="437" t="s">
        <v>20</v>
      </c>
      <c r="C26" s="436" t="s">
        <v>97</v>
      </c>
      <c r="D26" s="73" t="s">
        <v>98</v>
      </c>
      <c r="E26" s="436" t="s">
        <v>22</v>
      </c>
      <c r="F26" s="445"/>
      <c r="G26" s="5"/>
      <c r="H26" s="5"/>
      <c r="I26" s="5"/>
      <c r="J26" s="5"/>
      <c r="K26" s="5"/>
      <c r="L26" s="5"/>
      <c r="M26" s="5"/>
      <c r="N26" s="5"/>
    </row>
    <row r="27" spans="1:14" ht="15" customHeight="1">
      <c r="A27" s="441"/>
      <c r="B27" s="439" t="s">
        <v>441</v>
      </c>
      <c r="C27" s="967" t="s">
        <v>600</v>
      </c>
      <c r="D27" s="967" t="s">
        <v>99</v>
      </c>
      <c r="E27" s="967" t="s">
        <v>91</v>
      </c>
      <c r="F27" s="445"/>
      <c r="G27" s="5"/>
      <c r="H27" s="5"/>
      <c r="I27" s="5"/>
      <c r="J27" s="5"/>
      <c r="K27" s="5"/>
      <c r="L27" s="5"/>
      <c r="M27" s="5"/>
      <c r="N27" s="5"/>
    </row>
    <row r="28" spans="1:14">
      <c r="A28" s="441"/>
      <c r="B28" s="439" t="s">
        <v>24</v>
      </c>
      <c r="C28" s="968"/>
      <c r="D28" s="968"/>
      <c r="E28" s="968"/>
      <c r="F28" s="445"/>
      <c r="G28" s="5"/>
      <c r="H28" s="5"/>
      <c r="I28" s="5"/>
      <c r="J28" s="5"/>
      <c r="K28" s="5"/>
      <c r="L28" s="5"/>
      <c r="M28" s="5"/>
      <c r="N28" s="5"/>
    </row>
    <row r="29" spans="1:14">
      <c r="A29" s="441"/>
      <c r="B29" s="439" t="s">
        <v>25</v>
      </c>
      <c r="C29" s="968"/>
      <c r="D29" s="968"/>
      <c r="E29" s="968"/>
      <c r="F29" s="445"/>
      <c r="G29" s="5"/>
      <c r="H29" s="5"/>
      <c r="I29" s="5"/>
      <c r="J29" s="5"/>
      <c r="K29" s="5"/>
      <c r="L29" s="5"/>
      <c r="M29" s="5"/>
      <c r="N29" s="5"/>
    </row>
    <row r="30" spans="1:14">
      <c r="A30" s="441"/>
      <c r="B30" s="439" t="s">
        <v>26</v>
      </c>
      <c r="C30" s="969"/>
      <c r="D30" s="969"/>
      <c r="E30" s="969"/>
      <c r="F30" s="445"/>
      <c r="G30" s="5"/>
      <c r="H30" s="5"/>
      <c r="I30" s="5"/>
      <c r="J30" s="5"/>
      <c r="K30" s="5"/>
      <c r="L30" s="5"/>
      <c r="M30" s="5"/>
      <c r="N30" s="5"/>
    </row>
    <row r="31" spans="1:14">
      <c r="A31" s="441"/>
      <c r="B31" s="768" t="s">
        <v>693</v>
      </c>
      <c r="C31" s="769"/>
      <c r="D31" s="769"/>
      <c r="E31" s="770"/>
      <c r="F31" s="445"/>
      <c r="G31" s="5"/>
      <c r="H31" s="5"/>
      <c r="I31" s="5"/>
      <c r="J31" s="5"/>
      <c r="K31" s="5"/>
      <c r="L31" s="5"/>
      <c r="M31" s="5"/>
      <c r="N31" s="5"/>
    </row>
    <row r="32" spans="1:14">
      <c r="A32" s="441"/>
      <c r="B32" s="8"/>
      <c r="C32" s="445"/>
      <c r="D32" s="72"/>
      <c r="E32" s="445"/>
      <c r="F32" s="445"/>
      <c r="G32" s="5"/>
      <c r="H32" s="5"/>
      <c r="I32" s="5"/>
      <c r="J32" s="5"/>
      <c r="K32" s="5"/>
      <c r="L32" s="5"/>
      <c r="M32" s="5"/>
      <c r="N32" s="5"/>
    </row>
    <row r="33" spans="1:14">
      <c r="A33" s="441">
        <v>7</v>
      </c>
      <c r="B33" s="767" t="s">
        <v>27</v>
      </c>
      <c r="C33" s="767"/>
      <c r="D33" s="767"/>
      <c r="E33" s="767"/>
      <c r="F33" s="6"/>
      <c r="G33" s="6"/>
      <c r="H33" s="6"/>
      <c r="I33" s="6"/>
      <c r="J33" s="6"/>
      <c r="K33" s="5"/>
      <c r="L33" s="5"/>
      <c r="M33" s="5"/>
      <c r="N33" s="5"/>
    </row>
    <row r="34" spans="1:14">
      <c r="A34" s="441"/>
      <c r="B34" s="437" t="s">
        <v>28</v>
      </c>
      <c r="C34" s="762" t="s">
        <v>106</v>
      </c>
      <c r="D34" s="762"/>
      <c r="E34" s="762"/>
      <c r="F34" s="8"/>
      <c r="G34" s="5"/>
      <c r="H34" s="5"/>
      <c r="I34" s="5"/>
      <c r="J34" s="5"/>
      <c r="K34" s="5"/>
      <c r="L34" s="5"/>
      <c r="M34" s="5"/>
      <c r="N34" s="5"/>
    </row>
    <row r="35" spans="1:14">
      <c r="A35" s="441"/>
      <c r="B35" s="437" t="s">
        <v>30</v>
      </c>
      <c r="C35" s="762" t="s">
        <v>107</v>
      </c>
      <c r="D35" s="762"/>
      <c r="E35" s="762"/>
      <c r="F35" s="8"/>
      <c r="G35" s="5"/>
      <c r="H35" s="5"/>
      <c r="I35" s="5"/>
      <c r="J35" s="5"/>
      <c r="K35" s="5"/>
      <c r="L35" s="5"/>
      <c r="M35" s="5"/>
      <c r="N35" s="5"/>
    </row>
    <row r="36" spans="1:14">
      <c r="A36" s="441"/>
      <c r="B36" s="437" t="s">
        <v>31</v>
      </c>
      <c r="C36" s="762" t="s">
        <v>89</v>
      </c>
      <c r="D36" s="762"/>
      <c r="E36" s="762"/>
      <c r="F36" s="8"/>
      <c r="G36" s="5"/>
      <c r="H36" s="5"/>
      <c r="I36" s="5"/>
      <c r="J36" s="5"/>
      <c r="K36" s="5"/>
      <c r="L36" s="5"/>
      <c r="M36" s="5"/>
      <c r="N36" s="5"/>
    </row>
    <row r="37" spans="1:14">
      <c r="A37" s="441"/>
      <c r="B37" s="5"/>
      <c r="C37" s="8"/>
      <c r="D37" s="71"/>
      <c r="E37" s="8"/>
      <c r="F37" s="8"/>
      <c r="G37" s="5"/>
      <c r="H37" s="5"/>
      <c r="I37" s="5"/>
      <c r="J37" s="5"/>
      <c r="K37" s="5"/>
      <c r="L37" s="5"/>
      <c r="M37" s="5"/>
      <c r="N37" s="5"/>
    </row>
    <row r="38" spans="1:14">
      <c r="A38" s="441">
        <v>8</v>
      </c>
      <c r="B38" s="767" t="s">
        <v>310</v>
      </c>
      <c r="C38" s="767"/>
      <c r="D38" s="767"/>
      <c r="E38" s="767"/>
      <c r="F38" s="6"/>
      <c r="G38" s="6"/>
      <c r="H38" s="6"/>
      <c r="I38" s="6"/>
      <c r="J38" s="6"/>
      <c r="K38" s="5"/>
      <c r="L38" s="5"/>
      <c r="M38" s="5"/>
      <c r="N38" s="5"/>
    </row>
    <row r="39" spans="1:14" ht="15" customHeight="1">
      <c r="A39" s="441"/>
      <c r="B39" s="437" t="s">
        <v>33</v>
      </c>
      <c r="C39" s="762" t="s">
        <v>106</v>
      </c>
      <c r="D39" s="762"/>
      <c r="E39" s="762"/>
      <c r="F39" s="8"/>
      <c r="G39" s="5"/>
      <c r="H39" s="5"/>
      <c r="I39" s="5"/>
      <c r="J39" s="5"/>
      <c r="K39" s="5"/>
      <c r="L39" s="5"/>
      <c r="M39" s="5"/>
      <c r="N39" s="5"/>
    </row>
    <row r="40" spans="1:14" ht="14.4" customHeight="1">
      <c r="A40" s="441"/>
      <c r="B40" s="437" t="s">
        <v>30</v>
      </c>
      <c r="C40" s="762" t="s">
        <v>107</v>
      </c>
      <c r="D40" s="762"/>
      <c r="E40" s="762"/>
      <c r="F40" s="8"/>
      <c r="G40" s="5"/>
      <c r="H40" s="5"/>
      <c r="I40" s="5"/>
      <c r="J40" s="5"/>
      <c r="K40" s="5"/>
      <c r="L40" s="5"/>
      <c r="M40" s="5"/>
      <c r="N40" s="5"/>
    </row>
    <row r="41" spans="1:14" ht="14.4" customHeight="1">
      <c r="A41" s="441"/>
      <c r="B41" s="437" t="s">
        <v>31</v>
      </c>
      <c r="C41" s="762" t="s">
        <v>89</v>
      </c>
      <c r="D41" s="762"/>
      <c r="E41" s="762"/>
      <c r="F41" s="8"/>
      <c r="G41" s="5"/>
      <c r="H41" s="5"/>
      <c r="I41" s="5"/>
      <c r="J41" s="5"/>
      <c r="K41" s="5"/>
      <c r="L41" s="5"/>
      <c r="M41" s="5"/>
      <c r="N41" s="5"/>
    </row>
    <row r="42" spans="1:14">
      <c r="A42" s="441"/>
      <c r="B42" s="768" t="s">
        <v>131</v>
      </c>
      <c r="C42" s="769"/>
      <c r="D42" s="769"/>
      <c r="E42" s="770"/>
      <c r="F42" s="8"/>
      <c r="G42" s="5"/>
      <c r="H42" s="5"/>
      <c r="I42" s="5"/>
      <c r="J42" s="5"/>
      <c r="K42" s="5"/>
      <c r="L42" s="5"/>
      <c r="M42" s="5"/>
      <c r="N42" s="5"/>
    </row>
    <row r="43" spans="1:14">
      <c r="A43" s="446"/>
      <c r="B43" s="5"/>
      <c r="C43" s="5"/>
      <c r="D43" s="75"/>
      <c r="E43" s="8"/>
      <c r="F43" s="5"/>
      <c r="G43" s="5"/>
      <c r="H43" s="5"/>
      <c r="I43" s="5"/>
      <c r="J43" s="5"/>
      <c r="K43" s="5"/>
      <c r="L43" s="5"/>
      <c r="M43" s="5"/>
      <c r="N43" s="5"/>
    </row>
    <row r="44" spans="1:14">
      <c r="A44" s="11">
        <v>9</v>
      </c>
      <c r="B44" s="766" t="s">
        <v>311</v>
      </c>
      <c r="C44" s="767"/>
      <c r="D44" s="767"/>
      <c r="E44" s="767"/>
      <c r="F44" s="12"/>
      <c r="G44" s="6"/>
      <c r="H44" s="6"/>
      <c r="I44" s="6"/>
      <c r="J44" s="5"/>
      <c r="K44" s="5"/>
      <c r="L44" s="5"/>
      <c r="M44" s="5"/>
      <c r="N44" s="5"/>
    </row>
    <row r="45" spans="1:14" ht="52.8">
      <c r="A45" s="11"/>
      <c r="B45" s="435" t="s">
        <v>36</v>
      </c>
      <c r="C45" s="443" t="s">
        <v>37</v>
      </c>
      <c r="D45" s="405" t="s">
        <v>977</v>
      </c>
      <c r="E45" s="443" t="s">
        <v>92</v>
      </c>
      <c r="F45" s="5"/>
      <c r="G45" s="5"/>
      <c r="H45" s="5"/>
      <c r="I45" s="5"/>
      <c r="J45" s="5"/>
      <c r="K45" s="5"/>
      <c r="L45" s="5"/>
      <c r="M45" s="5"/>
      <c r="N45" s="5"/>
    </row>
    <row r="46" spans="1:14" ht="187.2">
      <c r="A46" s="13"/>
      <c r="B46" s="200" t="s">
        <v>1254</v>
      </c>
      <c r="C46" s="200" t="s">
        <v>948</v>
      </c>
      <c r="D46" s="200" t="s">
        <v>1031</v>
      </c>
      <c r="E46" s="231" t="s">
        <v>88</v>
      </c>
      <c r="F46" s="5"/>
      <c r="G46" s="5"/>
      <c r="H46" s="5"/>
      <c r="I46" s="5"/>
      <c r="J46" s="5"/>
      <c r="K46" s="5"/>
      <c r="L46" s="5"/>
      <c r="M46" s="5"/>
      <c r="N46" s="5"/>
    </row>
    <row r="47" spans="1:14">
      <c r="A47" s="14"/>
      <c r="B47" s="1045" t="s">
        <v>1032</v>
      </c>
      <c r="C47" s="1046"/>
      <c r="D47" s="1046"/>
      <c r="E47" s="1047"/>
      <c r="F47" s="445"/>
      <c r="G47" s="445"/>
      <c r="H47" s="445"/>
      <c r="I47" s="5"/>
      <c r="J47" s="5"/>
      <c r="K47" s="5"/>
      <c r="L47" s="5"/>
      <c r="M47" s="5"/>
      <c r="N47" s="5"/>
    </row>
    <row r="48" spans="1:14">
      <c r="A48" s="15"/>
      <c r="B48" s="281"/>
      <c r="C48" s="282"/>
      <c r="D48" s="75"/>
      <c r="E48" s="282"/>
      <c r="F48" s="445"/>
      <c r="G48" s="445"/>
      <c r="H48" s="445"/>
      <c r="I48" s="445"/>
      <c r="J48" s="5"/>
      <c r="K48" s="5"/>
      <c r="L48" s="5"/>
      <c r="M48" s="5"/>
      <c r="N48" s="5"/>
    </row>
    <row r="49" spans="1:14">
      <c r="A49" s="11">
        <v>10</v>
      </c>
      <c r="B49" s="1048" t="s">
        <v>311</v>
      </c>
      <c r="C49" s="1011"/>
      <c r="D49" s="1011"/>
      <c r="E49" s="1011"/>
      <c r="F49" s="445"/>
      <c r="G49" s="445"/>
      <c r="H49" s="445"/>
      <c r="I49" s="5"/>
      <c r="J49" s="5"/>
      <c r="K49" s="5"/>
      <c r="L49" s="5"/>
      <c r="M49" s="5"/>
      <c r="N49" s="5"/>
    </row>
    <row r="50" spans="1:14" ht="21.75" customHeight="1">
      <c r="A50" s="13"/>
      <c r="B50" s="1149" t="s">
        <v>41</v>
      </c>
      <c r="C50" s="1151" t="s">
        <v>948</v>
      </c>
      <c r="D50" s="1152"/>
      <c r="E50" s="1153"/>
      <c r="F50" s="5"/>
      <c r="G50" s="5"/>
      <c r="H50" s="5"/>
      <c r="I50" s="5"/>
      <c r="J50" s="5"/>
      <c r="K50" s="1"/>
      <c r="L50" s="5"/>
      <c r="M50" s="5"/>
      <c r="N50" s="5"/>
    </row>
    <row r="51" spans="1:14" ht="35.4" customHeight="1">
      <c r="A51" s="13"/>
      <c r="B51" s="1150"/>
      <c r="C51" s="1154"/>
      <c r="D51" s="1155"/>
      <c r="E51" s="1156"/>
      <c r="F51" s="5"/>
      <c r="G51" s="5"/>
      <c r="H51" s="5"/>
      <c r="I51" s="5"/>
      <c r="J51" s="5"/>
      <c r="K51" s="1"/>
      <c r="L51" s="5"/>
      <c r="M51" s="5"/>
      <c r="N51" s="5"/>
    </row>
    <row r="52" spans="1:14" ht="99" customHeight="1">
      <c r="A52" s="11"/>
      <c r="B52" s="232" t="s">
        <v>42</v>
      </c>
      <c r="C52" s="1157" t="s">
        <v>1031</v>
      </c>
      <c r="D52" s="1157"/>
      <c r="E52" s="1157"/>
      <c r="F52" s="5"/>
      <c r="G52" s="5"/>
      <c r="H52" s="5"/>
      <c r="I52" s="5"/>
      <c r="J52" s="5"/>
      <c r="K52" s="5"/>
      <c r="L52" s="5"/>
      <c r="M52" s="5"/>
      <c r="N52" s="5"/>
    </row>
    <row r="53" spans="1:14">
      <c r="A53" s="13"/>
      <c r="B53" s="16" t="s">
        <v>43</v>
      </c>
      <c r="C53" s="875" t="s">
        <v>44</v>
      </c>
      <c r="D53" s="876"/>
      <c r="E53" s="877"/>
      <c r="F53" s="5"/>
      <c r="G53" s="5"/>
      <c r="H53" s="5"/>
      <c r="I53" s="5"/>
      <c r="J53" s="5"/>
      <c r="K53" s="17"/>
      <c r="L53" s="5"/>
      <c r="M53" s="5"/>
      <c r="N53" s="5"/>
    </row>
    <row r="54" spans="1:14" ht="14.4" customHeight="1">
      <c r="A54" s="13"/>
      <c r="B54" s="1045" t="s">
        <v>1032</v>
      </c>
      <c r="C54" s="1046"/>
      <c r="D54" s="1046"/>
      <c r="E54" s="1047"/>
      <c r="F54" s="5"/>
      <c r="G54" s="5"/>
      <c r="H54" s="5"/>
      <c r="I54" s="5"/>
      <c r="J54" s="5"/>
      <c r="K54" s="17"/>
      <c r="L54" s="5"/>
      <c r="M54" s="5"/>
      <c r="N54" s="5"/>
    </row>
    <row r="55" spans="1:14">
      <c r="A55" s="18" t="s">
        <v>45</v>
      </c>
      <c r="B55" s="858" t="s">
        <v>46</v>
      </c>
      <c r="C55" s="858"/>
      <c r="D55" s="858"/>
      <c r="E55" s="858"/>
      <c r="F55" s="38"/>
      <c r="G55" s="38"/>
      <c r="H55" s="38"/>
      <c r="I55" s="38"/>
      <c r="J55" s="38"/>
      <c r="K55" s="38"/>
      <c r="L55" s="38"/>
      <c r="M55" s="38"/>
      <c r="N55" s="38"/>
    </row>
    <row r="56" spans="1:14">
      <c r="A56" s="23"/>
      <c r="B56" s="24"/>
      <c r="C56" s="25"/>
      <c r="D56" s="76"/>
      <c r="E56" s="25"/>
      <c r="F56" s="25"/>
      <c r="G56" s="5"/>
      <c r="H56" s="5"/>
      <c r="I56" s="5"/>
      <c r="J56" s="5"/>
      <c r="K56" s="5"/>
      <c r="L56" s="5"/>
      <c r="M56" s="5"/>
      <c r="N56" s="5"/>
    </row>
    <row r="57" spans="1:14">
      <c r="A57" s="441">
        <v>11</v>
      </c>
      <c r="B57" s="2" t="s">
        <v>47</v>
      </c>
      <c r="C57" s="953" t="s">
        <v>134</v>
      </c>
      <c r="D57" s="953"/>
      <c r="E57" s="953"/>
      <c r="F57" s="6"/>
      <c r="G57" s="6"/>
      <c r="H57" s="26"/>
      <c r="I57" s="6"/>
      <c r="J57" s="6"/>
      <c r="K57" s="5"/>
      <c r="L57" s="5"/>
      <c r="M57" s="5"/>
      <c r="N57" s="5"/>
    </row>
    <row r="58" spans="1:14">
      <c r="A58" s="441"/>
      <c r="B58" s="445"/>
      <c r="C58" s="445"/>
      <c r="D58" s="72"/>
      <c r="E58" s="445"/>
      <c r="F58" s="445"/>
      <c r="G58" s="445"/>
      <c r="H58" s="27"/>
      <c r="I58" s="27"/>
      <c r="J58" s="445"/>
      <c r="K58" s="5"/>
      <c r="L58" s="5"/>
      <c r="M58" s="5"/>
      <c r="N58" s="5"/>
    </row>
    <row r="59" spans="1:14">
      <c r="A59" s="441">
        <v>12</v>
      </c>
      <c r="B59" s="6" t="s">
        <v>48</v>
      </c>
      <c r="C59" s="6"/>
      <c r="D59" s="77"/>
      <c r="E59" s="26"/>
      <c r="F59" s="26"/>
      <c r="G59" s="128">
        <v>45546</v>
      </c>
      <c r="H59" s="128">
        <f>G59+29</f>
        <v>45575</v>
      </c>
      <c r="I59" s="26"/>
      <c r="J59" s="6"/>
      <c r="K59" s="6"/>
      <c r="L59" s="6"/>
      <c r="M59" s="6"/>
      <c r="N59" s="6"/>
    </row>
    <row r="60" spans="1:14">
      <c r="A60" s="441"/>
      <c r="B60" s="6"/>
      <c r="C60" s="6"/>
      <c r="D60" s="77"/>
      <c r="E60" s="26"/>
      <c r="F60" s="26"/>
      <c r="G60" s="26"/>
      <c r="H60" s="6"/>
      <c r="I60" s="6"/>
      <c r="J60" s="6"/>
      <c r="K60" s="6"/>
      <c r="L60" s="6"/>
      <c r="M60" s="6"/>
      <c r="N60" s="6"/>
    </row>
    <row r="61" spans="1:14">
      <c r="A61" s="441"/>
      <c r="B61" s="437" t="s">
        <v>49</v>
      </c>
      <c r="C61" s="762" t="s">
        <v>949</v>
      </c>
      <c r="D61" s="762"/>
      <c r="E61" s="762"/>
      <c r="F61" s="27"/>
      <c r="G61" s="27"/>
      <c r="H61" s="445"/>
      <c r="I61" s="445"/>
      <c r="J61" s="445"/>
      <c r="K61" s="445"/>
      <c r="L61" s="445"/>
      <c r="M61" s="445"/>
      <c r="N61" s="445"/>
    </row>
    <row r="62" spans="1:14">
      <c r="A62" s="441"/>
      <c r="B62" s="445"/>
      <c r="C62" s="445"/>
      <c r="D62" s="115"/>
      <c r="E62" s="55"/>
      <c r="F62" s="445"/>
      <c r="G62" s="445"/>
      <c r="H62" s="55"/>
      <c r="I62" s="445"/>
      <c r="J62" s="55"/>
      <c r="K62" s="445"/>
      <c r="L62" s="445"/>
      <c r="M62" s="445"/>
      <c r="N62" s="445"/>
    </row>
    <row r="63" spans="1:14">
      <c r="A63" s="441"/>
      <c r="B63" s="767" t="s">
        <v>50</v>
      </c>
      <c r="C63" s="800" t="s">
        <v>950</v>
      </c>
      <c r="D63" s="908" t="s">
        <v>100</v>
      </c>
      <c r="E63" s="802" t="s">
        <v>96</v>
      </c>
      <c r="F63" s="790" t="s">
        <v>117</v>
      </c>
      <c r="G63" s="791"/>
      <c r="H63" s="792"/>
      <c r="I63" s="771" t="s">
        <v>52</v>
      </c>
      <c r="J63" s="771"/>
      <c r="K63" s="771"/>
      <c r="L63" s="771" t="s">
        <v>53</v>
      </c>
      <c r="M63" s="771"/>
      <c r="N63" s="771"/>
    </row>
    <row r="64" spans="1:14" ht="52.8">
      <c r="A64" s="446"/>
      <c r="B64" s="767"/>
      <c r="C64" s="801"/>
      <c r="D64" s="909"/>
      <c r="E64" s="803"/>
      <c r="F64" s="437" t="s">
        <v>54</v>
      </c>
      <c r="G64" s="437" t="s">
        <v>55</v>
      </c>
      <c r="H64" s="437" t="s">
        <v>56</v>
      </c>
      <c r="I64" s="437" t="s">
        <v>57</v>
      </c>
      <c r="J64" s="437" t="s">
        <v>55</v>
      </c>
      <c r="K64" s="437" t="s">
        <v>56</v>
      </c>
      <c r="L64" s="437" t="s">
        <v>57</v>
      </c>
      <c r="M64" s="437" t="s">
        <v>55</v>
      </c>
      <c r="N64" s="437" t="s">
        <v>56</v>
      </c>
    </row>
    <row r="65" spans="1:14">
      <c r="A65" s="446"/>
      <c r="B65" s="437" t="s">
        <v>80</v>
      </c>
      <c r="C65" s="195">
        <v>169.55</v>
      </c>
      <c r="D65" s="466">
        <v>180.9</v>
      </c>
      <c r="E65" s="447" t="s">
        <v>381</v>
      </c>
      <c r="F65" s="440" t="s">
        <v>40</v>
      </c>
      <c r="G65" s="440" t="s">
        <v>40</v>
      </c>
      <c r="H65" s="440" t="s">
        <v>40</v>
      </c>
      <c r="I65" s="440" t="s">
        <v>40</v>
      </c>
      <c r="J65" s="440" t="s">
        <v>40</v>
      </c>
      <c r="K65" s="440" t="s">
        <v>40</v>
      </c>
      <c r="L65" s="440" t="s">
        <v>40</v>
      </c>
      <c r="M65" s="440" t="s">
        <v>40</v>
      </c>
      <c r="N65" s="440" t="s">
        <v>40</v>
      </c>
    </row>
    <row r="66" spans="1:14">
      <c r="A66" s="446"/>
      <c r="B66" s="437" t="s">
        <v>696</v>
      </c>
      <c r="C66" s="195">
        <v>24918.45</v>
      </c>
      <c r="D66" s="466">
        <v>24998.45</v>
      </c>
      <c r="E66" s="447" t="s">
        <v>381</v>
      </c>
      <c r="F66" s="440" t="s">
        <v>40</v>
      </c>
      <c r="G66" s="440" t="s">
        <v>40</v>
      </c>
      <c r="H66" s="440" t="s">
        <v>40</v>
      </c>
      <c r="I66" s="440" t="s">
        <v>40</v>
      </c>
      <c r="J66" s="440" t="s">
        <v>40</v>
      </c>
      <c r="K66" s="440" t="s">
        <v>40</v>
      </c>
      <c r="L66" s="440" t="s">
        <v>40</v>
      </c>
      <c r="M66" s="440" t="s">
        <v>40</v>
      </c>
      <c r="N66" s="440" t="s">
        <v>40</v>
      </c>
    </row>
    <row r="67" spans="1:14">
      <c r="A67" s="446"/>
      <c r="B67" s="437" t="s">
        <v>313</v>
      </c>
      <c r="C67" s="829" t="s">
        <v>76</v>
      </c>
      <c r="D67" s="829"/>
      <c r="E67" s="829"/>
      <c r="F67" s="829"/>
      <c r="G67" s="829"/>
      <c r="H67" s="829"/>
      <c r="I67" s="829"/>
      <c r="J67" s="829"/>
      <c r="K67" s="829"/>
      <c r="L67" s="829"/>
      <c r="M67" s="829"/>
      <c r="N67" s="829"/>
    </row>
    <row r="68" spans="1:14" s="5" customFormat="1" ht="13.2">
      <c r="A68" s="446"/>
      <c r="B68" s="830" t="s">
        <v>697</v>
      </c>
      <c r="C68" s="830"/>
      <c r="D68" s="830"/>
      <c r="E68" s="830"/>
      <c r="F68" s="830"/>
      <c r="G68" s="830"/>
      <c r="H68" s="830"/>
      <c r="I68" s="830"/>
      <c r="J68" s="830"/>
      <c r="K68" s="830"/>
      <c r="L68" s="830"/>
      <c r="M68" s="830"/>
      <c r="N68" s="830"/>
    </row>
    <row r="69" spans="1:14">
      <c r="A69" s="446"/>
      <c r="B69" s="832" t="s">
        <v>79</v>
      </c>
      <c r="C69" s="832"/>
      <c r="D69" s="832"/>
      <c r="E69" s="832"/>
      <c r="F69" s="832"/>
      <c r="G69" s="832"/>
      <c r="H69" s="832"/>
      <c r="I69" s="832"/>
      <c r="J69" s="832"/>
      <c r="K69" s="832"/>
      <c r="L69" s="832"/>
      <c r="M69" s="832"/>
      <c r="N69" s="832"/>
    </row>
    <row r="70" spans="1:14">
      <c r="A70" s="446"/>
      <c r="B70" s="810" t="s">
        <v>60</v>
      </c>
      <c r="C70" s="810"/>
      <c r="D70" s="810"/>
      <c r="E70" s="810"/>
      <c r="F70" s="810"/>
      <c r="G70" s="810"/>
      <c r="H70" s="810"/>
      <c r="I70" s="810"/>
      <c r="J70" s="810"/>
      <c r="K70" s="810"/>
      <c r="L70" s="810"/>
      <c r="M70" s="810"/>
      <c r="N70" s="810"/>
    </row>
    <row r="71" spans="1:14">
      <c r="A71" s="1"/>
      <c r="B71" s="853" t="s">
        <v>61</v>
      </c>
      <c r="C71" s="853"/>
      <c r="D71" s="853"/>
      <c r="E71" s="853"/>
      <c r="F71" s="853"/>
      <c r="G71" s="853"/>
      <c r="H71" s="853"/>
      <c r="I71" s="853"/>
      <c r="J71" s="853"/>
      <c r="K71" s="853"/>
      <c r="L71" s="853"/>
      <c r="M71" s="853"/>
      <c r="N71" s="853"/>
    </row>
    <row r="72" spans="1:14">
      <c r="A72" s="446"/>
      <c r="B72" s="831" t="s">
        <v>110</v>
      </c>
      <c r="C72" s="831"/>
      <c r="D72" s="831"/>
      <c r="E72" s="831"/>
      <c r="F72" s="831"/>
      <c r="G72" s="831"/>
      <c r="H72" s="831"/>
      <c r="I72" s="831"/>
      <c r="J72" s="831"/>
      <c r="K72" s="831"/>
      <c r="L72" s="831"/>
      <c r="M72" s="831"/>
      <c r="N72" s="831"/>
    </row>
    <row r="73" spans="1:14">
      <c r="A73" s="446"/>
      <c r="B73" s="831" t="s">
        <v>62</v>
      </c>
      <c r="C73" s="831"/>
      <c r="D73" s="831"/>
      <c r="E73" s="831"/>
      <c r="F73" s="831"/>
      <c r="G73" s="831"/>
      <c r="H73" s="831"/>
      <c r="I73" s="831"/>
      <c r="J73" s="831"/>
      <c r="K73" s="831"/>
      <c r="L73" s="831"/>
      <c r="M73" s="831"/>
      <c r="N73" s="831"/>
    </row>
    <row r="74" spans="1:14">
      <c r="A74" s="446"/>
      <c r="B74" s="30"/>
      <c r="C74" s="30"/>
      <c r="D74" s="78"/>
      <c r="E74" s="30"/>
      <c r="F74" s="30"/>
      <c r="G74" s="8"/>
      <c r="H74" s="8"/>
      <c r="I74" s="8"/>
      <c r="J74" s="8"/>
      <c r="K74" s="8"/>
      <c r="L74" s="8" t="s">
        <v>119</v>
      </c>
      <c r="M74" s="8"/>
      <c r="N74" s="8"/>
    </row>
    <row r="75" spans="1:14" ht="48" customHeight="1">
      <c r="A75" s="441">
        <v>13</v>
      </c>
      <c r="B75" s="796" t="s">
        <v>63</v>
      </c>
      <c r="C75" s="797"/>
      <c r="D75" s="797"/>
      <c r="E75" s="797"/>
      <c r="F75" s="797"/>
      <c r="G75" s="766"/>
      <c r="H75" s="6"/>
      <c r="I75" s="6"/>
      <c r="J75" s="6"/>
      <c r="K75" s="6"/>
      <c r="L75" s="6"/>
      <c r="M75" s="6"/>
      <c r="N75" s="6"/>
    </row>
    <row r="76" spans="1:14">
      <c r="A76" s="441"/>
      <c r="B76" s="5"/>
      <c r="C76" s="445"/>
      <c r="D76" s="72"/>
      <c r="E76" s="445"/>
      <c r="F76" s="445"/>
      <c r="G76" s="445"/>
      <c r="H76" s="445"/>
      <c r="I76" s="445"/>
      <c r="J76" s="445"/>
      <c r="K76" s="445"/>
      <c r="L76" s="445"/>
      <c r="M76" s="445"/>
      <c r="N76" s="445"/>
    </row>
    <row r="77" spans="1:14" ht="26.4">
      <c r="A77" s="446"/>
      <c r="B77" s="434" t="s">
        <v>64</v>
      </c>
      <c r="C77" s="436" t="s">
        <v>65</v>
      </c>
      <c r="D77" s="73" t="s">
        <v>342</v>
      </c>
      <c r="E77" s="436" t="s">
        <v>94</v>
      </c>
      <c r="F77" s="436" t="s">
        <v>67</v>
      </c>
      <c r="G77" s="436" t="s">
        <v>81</v>
      </c>
      <c r="H77" s="8"/>
      <c r="I77" s="8"/>
      <c r="J77" s="8"/>
      <c r="K77" s="8"/>
      <c r="L77" s="8"/>
      <c r="M77" s="8"/>
      <c r="N77" s="8"/>
    </row>
    <row r="78" spans="1:14" ht="15" customHeight="1">
      <c r="A78" s="446"/>
      <c r="B78" s="828" t="s">
        <v>440</v>
      </c>
      <c r="C78" s="91" t="s">
        <v>951</v>
      </c>
      <c r="D78" s="195">
        <v>4.33</v>
      </c>
      <c r="E78" s="958" t="s">
        <v>699</v>
      </c>
      <c r="F78" s="958" t="s">
        <v>108</v>
      </c>
      <c r="G78" s="958" t="s">
        <v>95</v>
      </c>
      <c r="H78" s="32"/>
      <c r="I78" s="32"/>
      <c r="J78" s="32"/>
      <c r="K78" s="32"/>
      <c r="L78" s="32"/>
      <c r="M78" s="32"/>
      <c r="N78" s="32"/>
    </row>
    <row r="79" spans="1:14">
      <c r="A79" s="446"/>
      <c r="B79" s="956"/>
      <c r="C79" s="91" t="s">
        <v>69</v>
      </c>
      <c r="D79" s="195" t="s">
        <v>77</v>
      </c>
      <c r="E79" s="959"/>
      <c r="F79" s="959"/>
      <c r="G79" s="959"/>
      <c r="H79" s="32"/>
      <c r="I79" s="32"/>
      <c r="J79" s="32"/>
      <c r="K79" s="32"/>
      <c r="L79" s="32"/>
      <c r="M79" s="32"/>
      <c r="N79" s="32"/>
    </row>
    <row r="80" spans="1:14">
      <c r="A80" s="446"/>
      <c r="B80" s="956"/>
      <c r="C80" s="91" t="s">
        <v>952</v>
      </c>
      <c r="D80" s="195">
        <v>9.44</v>
      </c>
      <c r="E80" s="959"/>
      <c r="F80" s="959"/>
      <c r="G80" s="959"/>
      <c r="H80" s="32"/>
      <c r="I80" s="32"/>
      <c r="J80" s="32"/>
      <c r="K80" s="32"/>
      <c r="L80" s="32"/>
      <c r="M80" s="32"/>
      <c r="N80" s="32"/>
    </row>
    <row r="81" spans="1:14" ht="26.4">
      <c r="A81" s="446"/>
      <c r="B81" s="956"/>
      <c r="C81" s="91" t="s">
        <v>953</v>
      </c>
      <c r="D81" s="195">
        <v>-4.32</v>
      </c>
      <c r="E81" s="959"/>
      <c r="F81" s="959"/>
      <c r="G81" s="959"/>
      <c r="H81" s="32"/>
      <c r="I81" s="32"/>
      <c r="J81" s="32"/>
      <c r="K81" s="32"/>
      <c r="L81" s="32"/>
      <c r="M81" s="32"/>
      <c r="N81" s="32"/>
    </row>
    <row r="82" spans="1:14">
      <c r="A82" s="446"/>
      <c r="B82" s="957"/>
      <c r="C82" s="91" t="s">
        <v>70</v>
      </c>
      <c r="D82" s="195">
        <v>9.44</v>
      </c>
      <c r="E82" s="959"/>
      <c r="F82" s="959"/>
      <c r="G82" s="959"/>
      <c r="H82" s="32"/>
      <c r="I82" s="32"/>
      <c r="J82" s="32"/>
      <c r="K82" s="32"/>
      <c r="L82" s="32"/>
      <c r="M82" s="32"/>
      <c r="N82" s="32"/>
    </row>
    <row r="83" spans="1:14">
      <c r="A83" s="446"/>
      <c r="B83" s="828" t="s">
        <v>71</v>
      </c>
      <c r="C83" s="91" t="s">
        <v>951</v>
      </c>
      <c r="D83" s="195">
        <v>19.63</v>
      </c>
      <c r="E83" s="959"/>
      <c r="F83" s="959"/>
      <c r="G83" s="959"/>
      <c r="H83" s="32"/>
      <c r="I83" s="32"/>
      <c r="J83" s="32"/>
      <c r="K83" s="32"/>
      <c r="L83" s="32"/>
      <c r="M83" s="32"/>
      <c r="N83" s="32"/>
    </row>
    <row r="84" spans="1:14">
      <c r="A84" s="446"/>
      <c r="B84" s="956"/>
      <c r="C84" s="91" t="s">
        <v>69</v>
      </c>
      <c r="D84" s="195"/>
      <c r="E84" s="959"/>
      <c r="F84" s="959"/>
      <c r="G84" s="959"/>
      <c r="H84" s="32"/>
      <c r="I84" s="32"/>
      <c r="J84" s="32"/>
      <c r="K84" s="32"/>
      <c r="L84" s="32"/>
      <c r="M84" s="32"/>
      <c r="N84" s="32"/>
    </row>
    <row r="85" spans="1:14">
      <c r="A85" s="446"/>
      <c r="B85" s="956"/>
      <c r="C85" s="91" t="s">
        <v>952</v>
      </c>
      <c r="D85" s="195">
        <v>95.79</v>
      </c>
      <c r="E85" s="959"/>
      <c r="F85" s="959"/>
      <c r="G85" s="959"/>
      <c r="H85" s="32"/>
      <c r="I85" s="32"/>
      <c r="J85" s="32"/>
      <c r="K85" s="32"/>
      <c r="L85" s="32"/>
      <c r="M85" s="32"/>
      <c r="N85" s="32"/>
    </row>
    <row r="86" spans="1:14" ht="26.4">
      <c r="A86" s="446"/>
      <c r="B86" s="956"/>
      <c r="C86" s="91" t="s">
        <v>953</v>
      </c>
      <c r="D86" s="195" t="s">
        <v>77</v>
      </c>
      <c r="E86" s="959"/>
      <c r="F86" s="959"/>
      <c r="G86" s="959"/>
      <c r="H86" s="32"/>
      <c r="I86" s="32"/>
      <c r="J86" s="32"/>
      <c r="K86" s="32"/>
      <c r="L86" s="32"/>
      <c r="M86" s="32"/>
      <c r="N86" s="32"/>
    </row>
    <row r="87" spans="1:14">
      <c r="A87" s="446"/>
      <c r="B87" s="957"/>
      <c r="C87" s="91" t="s">
        <v>70</v>
      </c>
      <c r="D87" s="195">
        <v>95.79</v>
      </c>
      <c r="E87" s="959"/>
      <c r="F87" s="959"/>
      <c r="G87" s="959"/>
      <c r="H87" s="32"/>
      <c r="I87" s="32"/>
      <c r="J87" s="32"/>
      <c r="K87" s="32"/>
      <c r="L87" s="32"/>
      <c r="M87" s="32"/>
      <c r="N87" s="32"/>
    </row>
    <row r="88" spans="1:14">
      <c r="A88" s="446"/>
      <c r="B88" s="828" t="s">
        <v>72</v>
      </c>
      <c r="C88" s="91" t="s">
        <v>951</v>
      </c>
      <c r="D88" s="283">
        <v>0.19370000000000001</v>
      </c>
      <c r="E88" s="959"/>
      <c r="F88" s="959"/>
      <c r="G88" s="959"/>
      <c r="H88" s="32"/>
      <c r="I88" s="32"/>
      <c r="J88" s="32"/>
      <c r="K88" s="32"/>
      <c r="L88" s="32"/>
      <c r="M88" s="32"/>
      <c r="N88" s="32"/>
    </row>
    <row r="89" spans="1:14">
      <c r="A89" s="446"/>
      <c r="B89" s="956"/>
      <c r="C89" s="91" t="s">
        <v>69</v>
      </c>
      <c r="D89" s="283"/>
      <c r="E89" s="959"/>
      <c r="F89" s="959"/>
      <c r="G89" s="959"/>
      <c r="H89" s="32"/>
      <c r="I89" s="32"/>
      <c r="J89" s="32"/>
      <c r="K89" s="32"/>
      <c r="L89" s="32"/>
      <c r="M89" s="32"/>
      <c r="N89" s="32"/>
    </row>
    <row r="90" spans="1:14">
      <c r="A90" s="446"/>
      <c r="B90" s="956"/>
      <c r="C90" s="91" t="s">
        <v>952</v>
      </c>
      <c r="D90" s="283">
        <v>0.27679999999999999</v>
      </c>
      <c r="E90" s="959"/>
      <c r="F90" s="959"/>
      <c r="G90" s="959"/>
      <c r="H90" s="32"/>
      <c r="I90" s="32"/>
      <c r="J90" s="32"/>
      <c r="K90" s="32"/>
      <c r="L90" s="32"/>
      <c r="M90" s="32"/>
      <c r="N90" s="32"/>
    </row>
    <row r="91" spans="1:14" ht="26.4">
      <c r="A91" s="446"/>
      <c r="B91" s="956"/>
      <c r="C91" s="91" t="s">
        <v>953</v>
      </c>
      <c r="D91" s="283">
        <v>-0.23019999999999999</v>
      </c>
      <c r="E91" s="959"/>
      <c r="F91" s="959"/>
      <c r="G91" s="959"/>
      <c r="H91" s="32"/>
      <c r="I91" s="32"/>
      <c r="J91" s="32"/>
      <c r="K91" s="32"/>
      <c r="L91" s="32"/>
      <c r="M91" s="32"/>
      <c r="N91" s="32"/>
    </row>
    <row r="92" spans="1:14">
      <c r="A92" s="446"/>
      <c r="B92" s="957"/>
      <c r="C92" s="91" t="s">
        <v>70</v>
      </c>
      <c r="D92" s="283">
        <v>0.27679999999999999</v>
      </c>
      <c r="E92" s="959"/>
      <c r="F92" s="959"/>
      <c r="G92" s="959"/>
      <c r="H92" s="32"/>
      <c r="I92" s="32"/>
      <c r="J92" s="32"/>
      <c r="K92" s="32"/>
      <c r="L92" s="32"/>
      <c r="M92" s="32"/>
      <c r="N92" s="32"/>
    </row>
    <row r="93" spans="1:14">
      <c r="A93" s="446"/>
      <c r="B93" s="972" t="s">
        <v>73</v>
      </c>
      <c r="C93" s="91" t="s">
        <v>951</v>
      </c>
      <c r="D93" s="195">
        <v>22.38</v>
      </c>
      <c r="E93" s="959"/>
      <c r="F93" s="959"/>
      <c r="G93" s="959"/>
      <c r="H93" s="32"/>
      <c r="I93" s="32"/>
      <c r="J93" s="32"/>
      <c r="K93" s="32"/>
      <c r="L93" s="32"/>
      <c r="M93" s="32"/>
      <c r="N93" s="32"/>
    </row>
    <row r="94" spans="1:14">
      <c r="A94" s="446"/>
      <c r="B94" s="973"/>
      <c r="C94" s="91" t="s">
        <v>69</v>
      </c>
      <c r="D94" s="195"/>
      <c r="E94" s="959"/>
      <c r="F94" s="959"/>
      <c r="G94" s="959"/>
      <c r="H94" s="32"/>
      <c r="I94" s="32"/>
      <c r="J94" s="32"/>
      <c r="K94" s="32"/>
      <c r="L94" s="32"/>
      <c r="M94" s="32"/>
      <c r="N94" s="32"/>
    </row>
    <row r="95" spans="1:14">
      <c r="A95" s="446"/>
      <c r="B95" s="973"/>
      <c r="C95" s="91" t="s">
        <v>952</v>
      </c>
      <c r="D95" s="195">
        <v>34.11</v>
      </c>
      <c r="E95" s="959"/>
      <c r="F95" s="959"/>
      <c r="G95" s="959"/>
      <c r="H95" s="32"/>
      <c r="I95" s="32"/>
      <c r="J95" s="32"/>
      <c r="K95" s="32"/>
      <c r="L95" s="32"/>
      <c r="M95" s="32"/>
      <c r="N95" s="32"/>
    </row>
    <row r="96" spans="1:14" ht="26.4">
      <c r="A96" s="446"/>
      <c r="B96" s="973"/>
      <c r="C96" s="91" t="s">
        <v>953</v>
      </c>
      <c r="D96" s="195">
        <v>18.75</v>
      </c>
      <c r="E96" s="959"/>
      <c r="F96" s="959"/>
      <c r="G96" s="959"/>
      <c r="H96" s="32"/>
      <c r="I96" s="32"/>
      <c r="J96" s="32"/>
      <c r="K96" s="32"/>
      <c r="L96" s="32"/>
      <c r="M96" s="32"/>
      <c r="N96" s="32"/>
    </row>
    <row r="97" spans="1:14" ht="15" customHeight="1">
      <c r="A97" s="446"/>
      <c r="B97" s="973"/>
      <c r="C97" s="91" t="s">
        <v>70</v>
      </c>
      <c r="D97" s="195">
        <v>26.43</v>
      </c>
      <c r="E97" s="974"/>
      <c r="F97" s="974"/>
      <c r="G97" s="974"/>
      <c r="H97" s="32"/>
      <c r="I97" s="32"/>
      <c r="J97" s="32"/>
      <c r="K97" s="32"/>
      <c r="L97" s="32"/>
      <c r="M97" s="32"/>
      <c r="N97" s="32"/>
    </row>
    <row r="98" spans="1:14" ht="15.75" customHeight="1">
      <c r="A98" s="5"/>
      <c r="B98" s="819" t="s">
        <v>954</v>
      </c>
      <c r="C98" s="819"/>
      <c r="D98" s="819"/>
      <c r="E98" s="819"/>
      <c r="F98" s="819"/>
      <c r="G98" s="819"/>
      <c r="H98" s="32"/>
      <c r="I98" s="32"/>
      <c r="J98" s="5"/>
      <c r="K98" s="5"/>
      <c r="L98" s="5"/>
      <c r="M98" s="5"/>
      <c r="N98" s="5"/>
    </row>
    <row r="99" spans="1:14">
      <c r="A99" s="433"/>
      <c r="B99" s="36" t="s">
        <v>74</v>
      </c>
      <c r="C99" s="807" t="s">
        <v>40</v>
      </c>
      <c r="D99" s="807"/>
      <c r="E99" s="807"/>
      <c r="F99" s="807"/>
      <c r="G99" s="807"/>
      <c r="H99" s="5"/>
      <c r="I99" s="5"/>
      <c r="J99" s="5"/>
      <c r="K99" s="5"/>
      <c r="L99" s="5"/>
      <c r="M99" s="5"/>
      <c r="N99" s="5"/>
    </row>
    <row r="100" spans="1:14">
      <c r="A100" s="5"/>
      <c r="B100" s="5"/>
      <c r="C100" s="442"/>
      <c r="D100" s="92"/>
      <c r="E100" s="432"/>
      <c r="F100" s="432"/>
      <c r="G100" s="432"/>
      <c r="H100" s="5"/>
      <c r="I100" s="5"/>
      <c r="J100" s="5"/>
      <c r="K100" s="5"/>
      <c r="L100" s="5"/>
      <c r="M100" s="5"/>
      <c r="N100" s="5"/>
    </row>
    <row r="101" spans="1:14">
      <c r="A101" s="5"/>
      <c r="B101" s="5"/>
      <c r="C101" s="5"/>
      <c r="D101" s="92"/>
      <c r="H101" s="5"/>
      <c r="I101" s="5"/>
      <c r="J101" s="5"/>
      <c r="K101" s="5"/>
      <c r="L101" s="5"/>
      <c r="M101" s="5"/>
      <c r="N101" s="5"/>
    </row>
    <row r="102" spans="1:14" ht="15" customHeight="1">
      <c r="A102" s="5"/>
      <c r="B102" s="5"/>
      <c r="C102" s="5"/>
      <c r="D102" s="69"/>
      <c r="H102" s="432"/>
      <c r="I102" s="5"/>
      <c r="J102" s="5"/>
      <c r="K102" s="5"/>
      <c r="L102" s="5"/>
      <c r="M102" s="5"/>
      <c r="N102" s="5"/>
    </row>
    <row r="103" spans="1:14" ht="15" customHeight="1">
      <c r="B103" s="843" t="s">
        <v>955</v>
      </c>
      <c r="C103" s="843"/>
      <c r="D103" s="843"/>
      <c r="E103" s="843"/>
      <c r="F103" s="843"/>
      <c r="G103" s="843"/>
    </row>
    <row r="104" spans="1:14" ht="15" customHeight="1">
      <c r="B104" s="1058" t="s">
        <v>956</v>
      </c>
      <c r="C104" s="1058"/>
      <c r="D104" s="1058"/>
      <c r="E104" s="1058"/>
      <c r="F104" s="1058"/>
      <c r="G104" s="1058"/>
    </row>
    <row r="105" spans="1:14">
      <c r="C105" s="109"/>
      <c r="D105" s="109"/>
    </row>
    <row r="106" spans="1:14">
      <c r="C106" s="117"/>
    </row>
    <row r="107" spans="1:14">
      <c r="C107" s="109"/>
      <c r="D107" s="109"/>
    </row>
    <row r="108" spans="1:14">
      <c r="C108" s="109"/>
    </row>
  </sheetData>
  <mergeCells count="68">
    <mergeCell ref="B9:E9"/>
    <mergeCell ref="A1:B1"/>
    <mergeCell ref="C3:E3"/>
    <mergeCell ref="C5:E5"/>
    <mergeCell ref="B6:E6"/>
    <mergeCell ref="C8:E8"/>
    <mergeCell ref="B25:E25"/>
    <mergeCell ref="C11:E11"/>
    <mergeCell ref="B12:E12"/>
    <mergeCell ref="C14:E14"/>
    <mergeCell ref="B15:E15"/>
    <mergeCell ref="B17:E17"/>
    <mergeCell ref="C18:E18"/>
    <mergeCell ref="C19:E19"/>
    <mergeCell ref="C20:E20"/>
    <mergeCell ref="C21:E21"/>
    <mergeCell ref="C22:E22"/>
    <mergeCell ref="B24:E24"/>
    <mergeCell ref="C41:E41"/>
    <mergeCell ref="C27:C30"/>
    <mergeCell ref="D27:D30"/>
    <mergeCell ref="E27:E30"/>
    <mergeCell ref="B31:E31"/>
    <mergeCell ref="B33:E33"/>
    <mergeCell ref="C34:E34"/>
    <mergeCell ref="C35:E35"/>
    <mergeCell ref="C36:E36"/>
    <mergeCell ref="B38:E38"/>
    <mergeCell ref="C39:E39"/>
    <mergeCell ref="C40:E40"/>
    <mergeCell ref="C61:E61"/>
    <mergeCell ref="B42:E42"/>
    <mergeCell ref="B44:E44"/>
    <mergeCell ref="B47:E47"/>
    <mergeCell ref="B49:E49"/>
    <mergeCell ref="B50:B51"/>
    <mergeCell ref="C50:E51"/>
    <mergeCell ref="C52:E52"/>
    <mergeCell ref="C53:E53"/>
    <mergeCell ref="B54:E54"/>
    <mergeCell ref="B55:E55"/>
    <mergeCell ref="C57:E57"/>
    <mergeCell ref="B71:N71"/>
    <mergeCell ref="B63:B64"/>
    <mergeCell ref="C63:C64"/>
    <mergeCell ref="D63:D64"/>
    <mergeCell ref="E63:E64"/>
    <mergeCell ref="F63:H63"/>
    <mergeCell ref="I63:K63"/>
    <mergeCell ref="L63:N63"/>
    <mergeCell ref="C67:N67"/>
    <mergeCell ref="B68:N68"/>
    <mergeCell ref="B69:N69"/>
    <mergeCell ref="B70:N70"/>
    <mergeCell ref="B98:G98"/>
    <mergeCell ref="C99:G99"/>
    <mergeCell ref="B103:G103"/>
    <mergeCell ref="B104:G104"/>
    <mergeCell ref="B72:N72"/>
    <mergeCell ref="B73:N73"/>
    <mergeCell ref="B75:G75"/>
    <mergeCell ref="B78:B82"/>
    <mergeCell ref="E78:E97"/>
    <mergeCell ref="F78:F97"/>
    <mergeCell ref="G78:G97"/>
    <mergeCell ref="B83:B87"/>
    <mergeCell ref="B88:B92"/>
    <mergeCell ref="B93:B97"/>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topLeftCell="A103" workbookViewId="0">
      <selection activeCell="D46" sqref="D46"/>
    </sheetView>
  </sheetViews>
  <sheetFormatPr defaultRowHeight="14.4"/>
  <cols>
    <col min="1" max="1" width="6.44140625" bestFit="1" customWidth="1"/>
    <col min="2" max="2" width="46" bestFit="1" customWidth="1"/>
    <col min="3" max="3" width="27.6640625" customWidth="1"/>
    <col min="4" max="4" width="23.6640625" customWidth="1"/>
    <col min="5" max="5" width="18.6640625" customWidth="1"/>
    <col min="6" max="6" width="9.33203125" bestFit="1" customWidth="1"/>
    <col min="7" max="7" width="11" bestFit="1" customWidth="1"/>
    <col min="8" max="8" width="10" bestFit="1" customWidth="1"/>
    <col min="9" max="9" width="10.44140625" bestFit="1" customWidth="1"/>
    <col min="10" max="10" width="9.109375" bestFit="1" customWidth="1"/>
    <col min="11" max="11" width="6.88671875" bestFit="1" customWidth="1"/>
    <col min="12" max="12" width="7.109375" bestFit="1" customWidth="1"/>
    <col min="13" max="14" width="6.88671875" bestFit="1" customWidth="1"/>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16.5" customHeight="1">
      <c r="A3" s="446" t="s">
        <v>1</v>
      </c>
      <c r="B3" s="2" t="s">
        <v>2</v>
      </c>
      <c r="C3" s="807" t="s">
        <v>958</v>
      </c>
      <c r="D3" s="807"/>
      <c r="E3" s="807"/>
      <c r="F3" s="5"/>
      <c r="H3" s="5"/>
      <c r="I3" s="5"/>
      <c r="J3" s="5"/>
      <c r="K3" s="5"/>
      <c r="L3" s="5"/>
      <c r="M3" s="5"/>
      <c r="N3" s="5"/>
    </row>
    <row r="4" spans="1:14">
      <c r="A4" s="5"/>
      <c r="B4" s="5"/>
      <c r="C4" s="5"/>
      <c r="D4" s="70"/>
      <c r="E4" s="5"/>
      <c r="F4" s="5"/>
      <c r="G4" s="5"/>
      <c r="H4" s="5"/>
      <c r="I4" s="5"/>
      <c r="J4" s="5"/>
      <c r="K4" s="5"/>
      <c r="L4" s="5"/>
      <c r="M4" s="5"/>
      <c r="N4" s="5"/>
    </row>
    <row r="5" spans="1:14">
      <c r="A5" s="19">
        <v>1</v>
      </c>
      <c r="B5" s="2" t="s">
        <v>3</v>
      </c>
      <c r="C5" s="805" t="s">
        <v>690</v>
      </c>
      <c r="D5" s="805"/>
      <c r="E5" s="805"/>
      <c r="F5" s="5"/>
      <c r="G5" s="5"/>
      <c r="H5" s="5"/>
      <c r="I5" s="5"/>
      <c r="J5" s="5"/>
      <c r="K5" s="5"/>
      <c r="L5" s="5"/>
      <c r="M5" s="5"/>
      <c r="N5" s="5"/>
    </row>
    <row r="6" spans="1:14">
      <c r="A6" s="441"/>
      <c r="B6" s="810" t="s">
        <v>5</v>
      </c>
      <c r="C6" s="810"/>
      <c r="D6" s="810"/>
      <c r="E6" s="810"/>
      <c r="F6" s="5"/>
      <c r="G6" s="5"/>
      <c r="H6" s="5"/>
      <c r="I6" s="5"/>
      <c r="J6" s="5"/>
      <c r="K6" s="5"/>
      <c r="L6" s="5"/>
      <c r="M6" s="5"/>
      <c r="N6" s="5"/>
    </row>
    <row r="7" spans="1:14">
      <c r="A7" s="441"/>
      <c r="B7" s="6"/>
      <c r="C7" s="5"/>
      <c r="D7" s="70"/>
      <c r="E7" s="5"/>
      <c r="F7" s="5"/>
      <c r="G7" s="5"/>
      <c r="H7" s="5"/>
      <c r="I7" s="5"/>
      <c r="J7" s="5"/>
      <c r="K7" s="5"/>
      <c r="L7" s="5"/>
      <c r="M7" s="5"/>
      <c r="N7" s="5"/>
    </row>
    <row r="8" spans="1:14">
      <c r="A8" s="441">
        <v>2</v>
      </c>
      <c r="B8" s="2" t="s">
        <v>6</v>
      </c>
      <c r="C8" s="1116" t="s">
        <v>1321</v>
      </c>
      <c r="D8" s="1116"/>
      <c r="E8" s="1116"/>
      <c r="F8" s="5"/>
      <c r="G8" s="5"/>
      <c r="H8" s="5"/>
      <c r="I8" s="5"/>
      <c r="J8" s="5"/>
      <c r="K8" s="5"/>
      <c r="L8" s="5"/>
      <c r="M8" s="5"/>
      <c r="N8" s="5"/>
    </row>
    <row r="9" spans="1:14">
      <c r="A9" s="441"/>
      <c r="B9" s="810" t="s">
        <v>5</v>
      </c>
      <c r="C9" s="810"/>
      <c r="D9" s="810"/>
      <c r="E9" s="810"/>
      <c r="F9" s="5"/>
      <c r="G9" s="5"/>
      <c r="H9" s="5"/>
      <c r="I9" s="5"/>
      <c r="J9" s="5"/>
      <c r="K9" s="5"/>
      <c r="L9" s="5"/>
      <c r="M9" s="5"/>
      <c r="N9" s="5"/>
    </row>
    <row r="10" spans="1:14">
      <c r="A10" s="441"/>
      <c r="B10" s="6"/>
      <c r="C10" s="5"/>
      <c r="D10" s="70"/>
      <c r="E10" s="5"/>
      <c r="F10" s="5"/>
      <c r="G10" s="5"/>
      <c r="H10" s="5"/>
      <c r="I10" s="5"/>
      <c r="J10" s="5"/>
      <c r="K10" s="5"/>
      <c r="L10" s="5"/>
      <c r="M10" s="5"/>
      <c r="N10" s="5"/>
    </row>
    <row r="11" spans="1:14" ht="40.799999999999997" customHeight="1">
      <c r="A11" s="441">
        <v>3</v>
      </c>
      <c r="B11" s="2" t="s">
        <v>7</v>
      </c>
      <c r="C11" s="799" t="s">
        <v>332</v>
      </c>
      <c r="D11" s="799"/>
      <c r="E11" s="799"/>
      <c r="F11" s="5"/>
      <c r="G11" s="5"/>
      <c r="H11" s="5"/>
      <c r="I11" s="5"/>
      <c r="J11" s="5"/>
      <c r="K11" s="5"/>
      <c r="L11" s="5"/>
      <c r="M11" s="5"/>
      <c r="N11" s="5"/>
    </row>
    <row r="12" spans="1:14">
      <c r="A12" s="441"/>
      <c r="B12" s="810" t="s">
        <v>5</v>
      </c>
      <c r="C12" s="810"/>
      <c r="D12" s="810"/>
      <c r="E12" s="810"/>
      <c r="F12" s="5"/>
      <c r="G12" s="5"/>
      <c r="H12" s="5"/>
      <c r="I12" s="5"/>
      <c r="J12" s="5"/>
      <c r="K12" s="5"/>
      <c r="L12" s="5"/>
      <c r="M12" s="5"/>
      <c r="N12" s="5"/>
    </row>
    <row r="13" spans="1:14">
      <c r="A13" s="441"/>
      <c r="B13" s="6"/>
      <c r="C13" s="5"/>
      <c r="D13" s="70"/>
      <c r="E13" s="5"/>
      <c r="F13" s="5"/>
      <c r="G13" s="5"/>
      <c r="H13" s="5"/>
      <c r="I13" s="5"/>
      <c r="J13" s="5"/>
      <c r="K13" s="5"/>
      <c r="L13" s="5"/>
      <c r="M13" s="5"/>
      <c r="N13" s="5"/>
    </row>
    <row r="14" spans="1:14">
      <c r="A14" s="441">
        <v>4</v>
      </c>
      <c r="B14" s="2" t="s">
        <v>9</v>
      </c>
      <c r="C14" s="1116">
        <v>276.17</v>
      </c>
      <c r="D14" s="1116"/>
      <c r="E14" s="1116"/>
      <c r="F14" s="175"/>
      <c r="G14" s="5"/>
      <c r="H14" s="5"/>
      <c r="I14" s="5"/>
      <c r="J14" s="5"/>
      <c r="K14" s="5"/>
      <c r="L14" s="5"/>
      <c r="M14" s="5"/>
      <c r="N14" s="5"/>
    </row>
    <row r="15" spans="1:14">
      <c r="A15" s="441"/>
      <c r="B15" s="810" t="s">
        <v>10</v>
      </c>
      <c r="C15" s="810"/>
      <c r="D15" s="810"/>
      <c r="E15" s="810"/>
      <c r="F15" s="175"/>
      <c r="G15" s="5"/>
      <c r="H15" s="5"/>
      <c r="I15" s="5"/>
      <c r="J15" s="5"/>
      <c r="K15" s="5"/>
      <c r="L15" s="5"/>
      <c r="M15" s="5"/>
      <c r="N15" s="5"/>
    </row>
    <row r="16" spans="1:14">
      <c r="A16" s="441"/>
      <c r="B16" s="5"/>
      <c r="C16" s="5"/>
      <c r="D16" s="70"/>
      <c r="E16" s="5"/>
      <c r="F16" s="5"/>
      <c r="G16" s="5"/>
      <c r="H16" s="5"/>
      <c r="I16" s="5"/>
      <c r="J16" s="5"/>
      <c r="K16" s="5"/>
      <c r="L16" s="5"/>
      <c r="M16" s="5"/>
      <c r="N16" s="5"/>
    </row>
    <row r="17" spans="1:14" ht="30.75" customHeight="1">
      <c r="A17" s="441">
        <v>5</v>
      </c>
      <c r="B17" s="767" t="s">
        <v>308</v>
      </c>
      <c r="C17" s="800"/>
      <c r="D17" s="800"/>
      <c r="E17" s="800"/>
      <c r="F17" s="6"/>
      <c r="G17" s="6"/>
      <c r="H17" s="6"/>
      <c r="I17" s="6"/>
      <c r="J17" s="8"/>
      <c r="K17" s="8"/>
      <c r="L17" s="8"/>
      <c r="M17" s="8"/>
      <c r="N17" s="8"/>
    </row>
    <row r="18" spans="1:14">
      <c r="A18" s="441"/>
      <c r="B18" s="2" t="s">
        <v>12</v>
      </c>
      <c r="C18" s="1115">
        <v>0.12839999999999999</v>
      </c>
      <c r="D18" s="1115"/>
      <c r="E18" s="1115"/>
      <c r="F18" s="175"/>
      <c r="G18" s="8"/>
      <c r="H18" s="8"/>
      <c r="I18" s="8"/>
      <c r="J18" s="8"/>
      <c r="K18" s="8"/>
      <c r="L18" s="8"/>
      <c r="M18" s="8"/>
      <c r="N18" s="8"/>
    </row>
    <row r="19" spans="1:14" ht="26.4">
      <c r="A19" s="441"/>
      <c r="B19" s="438" t="s">
        <v>809</v>
      </c>
      <c r="C19" s="1044">
        <v>6.59E-2</v>
      </c>
      <c r="D19" s="1014"/>
      <c r="E19" s="1014"/>
      <c r="F19" s="445"/>
      <c r="G19" s="8"/>
      <c r="H19" s="5"/>
      <c r="I19" s="8"/>
      <c r="J19" s="8"/>
      <c r="K19" s="8"/>
      <c r="L19" s="8"/>
      <c r="M19" s="8"/>
      <c r="N19" s="8"/>
    </row>
    <row r="20" spans="1:14">
      <c r="A20" s="441"/>
      <c r="B20" s="438" t="s">
        <v>116</v>
      </c>
      <c r="C20" s="834" t="s">
        <v>106</v>
      </c>
      <c r="D20" s="834"/>
      <c r="E20" s="834"/>
      <c r="F20" s="445"/>
      <c r="G20" s="8"/>
      <c r="H20" s="8"/>
      <c r="I20" s="8"/>
      <c r="J20" s="8"/>
      <c r="K20" s="8"/>
      <c r="L20" s="8"/>
      <c r="M20" s="8"/>
      <c r="N20" s="8"/>
    </row>
    <row r="21" spans="1:14">
      <c r="A21" s="441"/>
      <c r="B21" s="444" t="s">
        <v>15</v>
      </c>
      <c r="C21" s="834" t="s">
        <v>107</v>
      </c>
      <c r="D21" s="834"/>
      <c r="E21" s="834"/>
      <c r="F21" s="445"/>
      <c r="G21" s="8"/>
      <c r="H21" s="8"/>
      <c r="I21" s="8"/>
      <c r="J21" s="8"/>
      <c r="K21" s="8"/>
      <c r="L21" s="8"/>
      <c r="M21" s="8"/>
      <c r="N21" s="8"/>
    </row>
    <row r="22" spans="1:14">
      <c r="A22" s="441"/>
      <c r="B22" s="437" t="s">
        <v>16</v>
      </c>
      <c r="C22" s="762" t="s">
        <v>89</v>
      </c>
      <c r="D22" s="762"/>
      <c r="E22" s="762"/>
      <c r="F22" s="445"/>
      <c r="G22" s="8"/>
      <c r="H22" s="8"/>
      <c r="I22" s="8"/>
      <c r="J22" s="8"/>
      <c r="K22" s="8"/>
      <c r="L22" s="8"/>
      <c r="M22" s="8"/>
      <c r="N22" s="8"/>
    </row>
    <row r="23" spans="1:14">
      <c r="A23" s="441"/>
      <c r="B23" s="445"/>
      <c r="C23" s="445"/>
      <c r="D23" s="72"/>
      <c r="E23" s="445"/>
      <c r="F23" s="445"/>
      <c r="G23" s="8"/>
      <c r="H23" s="8"/>
      <c r="I23" s="8"/>
      <c r="J23" s="8"/>
      <c r="K23" s="8"/>
      <c r="L23" s="8"/>
      <c r="M23" s="8"/>
      <c r="N23" s="8"/>
    </row>
    <row r="24" spans="1:14">
      <c r="A24" s="441">
        <v>6</v>
      </c>
      <c r="B24" s="767" t="s">
        <v>312</v>
      </c>
      <c r="C24" s="767"/>
      <c r="D24" s="767"/>
      <c r="E24" s="767"/>
      <c r="F24" s="6"/>
      <c r="G24" s="6"/>
      <c r="H24" s="8"/>
      <c r="I24" s="6"/>
      <c r="J24" s="6"/>
      <c r="K24" s="5"/>
      <c r="L24" s="5"/>
      <c r="M24" s="5"/>
      <c r="N24" s="5"/>
    </row>
    <row r="25" spans="1:14">
      <c r="A25" s="441"/>
      <c r="B25" s="812" t="s">
        <v>19</v>
      </c>
      <c r="C25" s="813"/>
      <c r="D25" s="813"/>
      <c r="E25" s="842"/>
      <c r="F25" s="445"/>
      <c r="G25" s="5"/>
      <c r="H25" s="5"/>
      <c r="I25" s="5"/>
      <c r="J25" s="5"/>
      <c r="K25" s="5"/>
      <c r="L25" s="5"/>
      <c r="M25" s="5"/>
      <c r="N25" s="5"/>
    </row>
    <row r="26" spans="1:14">
      <c r="A26" s="441"/>
      <c r="B26" s="437" t="s">
        <v>20</v>
      </c>
      <c r="C26" s="436" t="s">
        <v>97</v>
      </c>
      <c r="D26" s="73" t="s">
        <v>98</v>
      </c>
      <c r="E26" s="436" t="s">
        <v>22</v>
      </c>
      <c r="F26" s="445"/>
      <c r="G26" s="5"/>
      <c r="H26" s="5"/>
      <c r="I26" s="5"/>
      <c r="J26" s="5"/>
      <c r="K26" s="5"/>
      <c r="L26" s="5"/>
      <c r="M26" s="5"/>
      <c r="N26" s="5"/>
    </row>
    <row r="27" spans="1:14" ht="15" customHeight="1">
      <c r="A27" s="441"/>
      <c r="B27" s="439" t="s">
        <v>441</v>
      </c>
      <c r="C27" s="967" t="s">
        <v>600</v>
      </c>
      <c r="D27" s="967" t="s">
        <v>99</v>
      </c>
      <c r="E27" s="967" t="s">
        <v>91</v>
      </c>
      <c r="F27" s="445"/>
      <c r="G27" s="5"/>
      <c r="H27" s="5"/>
      <c r="I27" s="5"/>
      <c r="J27" s="5"/>
      <c r="K27" s="5"/>
      <c r="L27" s="5"/>
      <c r="M27" s="5"/>
      <c r="N27" s="5"/>
    </row>
    <row r="28" spans="1:14">
      <c r="A28" s="441"/>
      <c r="B28" s="439" t="s">
        <v>24</v>
      </c>
      <c r="C28" s="968"/>
      <c r="D28" s="968"/>
      <c r="E28" s="968"/>
      <c r="F28" s="445"/>
      <c r="G28" s="5"/>
      <c r="H28" s="5"/>
      <c r="I28" s="5"/>
      <c r="J28" s="5"/>
      <c r="K28" s="5"/>
      <c r="L28" s="5"/>
      <c r="M28" s="5"/>
      <c r="N28" s="5"/>
    </row>
    <row r="29" spans="1:14">
      <c r="A29" s="441"/>
      <c r="B29" s="439" t="s">
        <v>25</v>
      </c>
      <c r="C29" s="968"/>
      <c r="D29" s="968"/>
      <c r="E29" s="968"/>
      <c r="F29" s="445"/>
      <c r="G29" s="5"/>
      <c r="H29" s="5"/>
      <c r="I29" s="5"/>
      <c r="J29" s="5"/>
      <c r="K29" s="5"/>
      <c r="L29" s="5"/>
      <c r="M29" s="5"/>
      <c r="N29" s="5"/>
    </row>
    <row r="30" spans="1:14">
      <c r="A30" s="441"/>
      <c r="B30" s="439" t="s">
        <v>26</v>
      </c>
      <c r="C30" s="969"/>
      <c r="D30" s="969"/>
      <c r="E30" s="969"/>
      <c r="F30" s="445"/>
      <c r="G30" s="5"/>
      <c r="H30" s="5"/>
      <c r="I30" s="5"/>
      <c r="J30" s="5"/>
      <c r="K30" s="5"/>
      <c r="L30" s="5"/>
      <c r="M30" s="5"/>
      <c r="N30" s="5"/>
    </row>
    <row r="31" spans="1:14">
      <c r="A31" s="441"/>
      <c r="B31" s="768" t="s">
        <v>693</v>
      </c>
      <c r="C31" s="769"/>
      <c r="D31" s="769"/>
      <c r="E31" s="770"/>
      <c r="F31" s="445"/>
      <c r="G31" s="5"/>
      <c r="H31" s="5"/>
      <c r="I31" s="5"/>
      <c r="J31" s="5"/>
      <c r="K31" s="5"/>
      <c r="L31" s="5"/>
      <c r="M31" s="5"/>
      <c r="N31" s="5"/>
    </row>
    <row r="32" spans="1:14">
      <c r="A32" s="441"/>
      <c r="B32" s="8"/>
      <c r="C32" s="445"/>
      <c r="D32" s="72"/>
      <c r="E32" s="445"/>
      <c r="F32" s="445"/>
      <c r="G32" s="5"/>
      <c r="H32" s="5"/>
      <c r="I32" s="5"/>
      <c r="J32" s="5"/>
      <c r="K32" s="5"/>
      <c r="L32" s="5"/>
      <c r="M32" s="5"/>
      <c r="N32" s="5"/>
    </row>
    <row r="33" spans="1:14">
      <c r="A33" s="441">
        <v>7</v>
      </c>
      <c r="B33" s="767" t="s">
        <v>27</v>
      </c>
      <c r="C33" s="767"/>
      <c r="D33" s="767"/>
      <c r="E33" s="767"/>
      <c r="F33" s="6"/>
      <c r="G33" s="6"/>
      <c r="H33" s="6"/>
      <c r="I33" s="6"/>
      <c r="J33" s="6"/>
      <c r="K33" s="5"/>
      <c r="L33" s="5"/>
      <c r="M33" s="5"/>
      <c r="N33" s="5"/>
    </row>
    <row r="34" spans="1:14">
      <c r="A34" s="441"/>
      <c r="B34" s="437" t="s">
        <v>28</v>
      </c>
      <c r="C34" s="762" t="s">
        <v>106</v>
      </c>
      <c r="D34" s="762"/>
      <c r="E34" s="762"/>
      <c r="F34" s="8"/>
      <c r="G34" s="5"/>
      <c r="H34" s="5"/>
      <c r="I34" s="5"/>
      <c r="J34" s="5"/>
      <c r="K34" s="5"/>
      <c r="L34" s="5"/>
      <c r="M34" s="5"/>
      <c r="N34" s="5"/>
    </row>
    <row r="35" spans="1:14">
      <c r="A35" s="441"/>
      <c r="B35" s="437" t="s">
        <v>30</v>
      </c>
      <c r="C35" s="762" t="s">
        <v>107</v>
      </c>
      <c r="D35" s="762"/>
      <c r="E35" s="762"/>
      <c r="F35" s="8"/>
      <c r="G35" s="5"/>
      <c r="H35" s="5"/>
      <c r="I35" s="5"/>
      <c r="J35" s="5"/>
      <c r="K35" s="5"/>
      <c r="L35" s="5"/>
      <c r="M35" s="5"/>
      <c r="N35" s="5"/>
    </row>
    <row r="36" spans="1:14">
      <c r="A36" s="441"/>
      <c r="B36" s="437" t="s">
        <v>31</v>
      </c>
      <c r="C36" s="762" t="s">
        <v>89</v>
      </c>
      <c r="D36" s="762"/>
      <c r="E36" s="762"/>
      <c r="F36" s="8"/>
      <c r="G36" s="5"/>
      <c r="H36" s="5"/>
      <c r="I36" s="5"/>
      <c r="J36" s="5"/>
      <c r="K36" s="5"/>
      <c r="L36" s="5"/>
      <c r="M36" s="5"/>
      <c r="N36" s="5"/>
    </row>
    <row r="37" spans="1:14">
      <c r="A37" s="441"/>
      <c r="B37" s="5"/>
      <c r="C37" s="8"/>
      <c r="D37" s="71"/>
      <c r="E37" s="8"/>
      <c r="F37" s="8"/>
      <c r="G37" s="5"/>
      <c r="H37" s="5"/>
      <c r="I37" s="5"/>
      <c r="J37" s="5"/>
      <c r="K37" s="5"/>
      <c r="L37" s="5"/>
      <c r="M37" s="5"/>
      <c r="N37" s="5"/>
    </row>
    <row r="38" spans="1:14">
      <c r="A38" s="441">
        <v>8</v>
      </c>
      <c r="B38" s="767" t="s">
        <v>310</v>
      </c>
      <c r="C38" s="767"/>
      <c r="D38" s="767"/>
      <c r="E38" s="767"/>
      <c r="F38" s="6"/>
      <c r="G38" s="6"/>
      <c r="H38" s="6"/>
      <c r="I38" s="6"/>
      <c r="J38" s="6"/>
      <c r="K38" s="5"/>
      <c r="L38" s="5"/>
      <c r="M38" s="5"/>
      <c r="N38" s="5"/>
    </row>
    <row r="39" spans="1:14" ht="15" customHeight="1">
      <c r="A39" s="441"/>
      <c r="B39" s="437" t="s">
        <v>33</v>
      </c>
      <c r="C39" s="762" t="s">
        <v>106</v>
      </c>
      <c r="D39" s="762"/>
      <c r="E39" s="762"/>
      <c r="F39" s="8"/>
      <c r="G39" s="5"/>
      <c r="H39" s="5"/>
      <c r="I39" s="5"/>
      <c r="J39" s="5"/>
      <c r="K39" s="5"/>
      <c r="L39" s="5"/>
      <c r="M39" s="5"/>
      <c r="N39" s="5"/>
    </row>
    <row r="40" spans="1:14" ht="14.4" customHeight="1">
      <c r="A40" s="441"/>
      <c r="B40" s="437" t="s">
        <v>30</v>
      </c>
      <c r="C40" s="762" t="s">
        <v>107</v>
      </c>
      <c r="D40" s="762"/>
      <c r="E40" s="762"/>
      <c r="F40" s="8"/>
      <c r="G40" s="5"/>
      <c r="H40" s="5"/>
      <c r="I40" s="5"/>
      <c r="J40" s="5"/>
      <c r="K40" s="5"/>
      <c r="L40" s="5"/>
      <c r="M40" s="5"/>
      <c r="N40" s="5"/>
    </row>
    <row r="41" spans="1:14" ht="14.4" customHeight="1">
      <c r="A41" s="441"/>
      <c r="B41" s="437" t="s">
        <v>31</v>
      </c>
      <c r="C41" s="762" t="s">
        <v>89</v>
      </c>
      <c r="D41" s="762"/>
      <c r="E41" s="762"/>
      <c r="F41" s="8"/>
      <c r="G41" s="5"/>
      <c r="H41" s="5"/>
      <c r="I41" s="5"/>
      <c r="J41" s="5"/>
      <c r="K41" s="5"/>
      <c r="L41" s="5"/>
      <c r="M41" s="5"/>
      <c r="N41" s="5"/>
    </row>
    <row r="42" spans="1:14">
      <c r="A42" s="441"/>
      <c r="B42" s="768" t="s">
        <v>131</v>
      </c>
      <c r="C42" s="769"/>
      <c r="D42" s="769"/>
      <c r="E42" s="770"/>
      <c r="F42" s="8"/>
      <c r="G42" s="5"/>
      <c r="H42" s="5"/>
      <c r="I42" s="5"/>
      <c r="J42" s="5"/>
      <c r="K42" s="5"/>
      <c r="L42" s="5"/>
      <c r="M42" s="5"/>
      <c r="N42" s="5"/>
    </row>
    <row r="43" spans="1:14">
      <c r="A43" s="446"/>
      <c r="B43" s="5"/>
      <c r="C43" s="5"/>
      <c r="D43" s="75"/>
      <c r="E43" s="8"/>
      <c r="F43" s="5"/>
      <c r="G43" s="5"/>
      <c r="H43" s="5"/>
      <c r="I43" s="5"/>
      <c r="J43" s="5"/>
      <c r="K43" s="5"/>
      <c r="L43" s="5"/>
      <c r="M43" s="5"/>
      <c r="N43" s="5"/>
    </row>
    <row r="44" spans="1:14">
      <c r="A44" s="11">
        <v>9</v>
      </c>
      <c r="B44" s="766" t="s">
        <v>311</v>
      </c>
      <c r="C44" s="767"/>
      <c r="D44" s="767"/>
      <c r="E44" s="767"/>
      <c r="F44" s="12"/>
      <c r="G44" s="6"/>
      <c r="H44" s="6"/>
      <c r="I44" s="6"/>
      <c r="J44" s="5"/>
      <c r="K44" s="5"/>
      <c r="L44" s="5"/>
      <c r="M44" s="5"/>
      <c r="N44" s="5"/>
    </row>
    <row r="45" spans="1:14" ht="52.8">
      <c r="A45" s="11"/>
      <c r="B45" s="435" t="s">
        <v>36</v>
      </c>
      <c r="C45" s="443" t="s">
        <v>37</v>
      </c>
      <c r="D45" s="405" t="s">
        <v>1029</v>
      </c>
      <c r="E45" s="443" t="s">
        <v>92</v>
      </c>
      <c r="F45" s="5"/>
      <c r="G45" s="5"/>
      <c r="H45" s="5"/>
      <c r="I45" s="5"/>
      <c r="J45" s="5"/>
      <c r="K45" s="5"/>
      <c r="L45" s="5"/>
      <c r="M45" s="5"/>
      <c r="N45" s="5"/>
    </row>
    <row r="46" spans="1:14" ht="172.8">
      <c r="A46" s="13"/>
      <c r="B46" s="200" t="s">
        <v>1255</v>
      </c>
      <c r="C46" s="200" t="s">
        <v>959</v>
      </c>
      <c r="D46" s="200" t="s">
        <v>1028</v>
      </c>
      <c r="E46" s="231" t="s">
        <v>88</v>
      </c>
      <c r="F46" s="5"/>
      <c r="G46" s="5"/>
      <c r="H46" s="5"/>
      <c r="I46" s="5"/>
      <c r="J46" s="5"/>
      <c r="K46" s="5"/>
      <c r="L46" s="5"/>
      <c r="M46" s="5"/>
      <c r="N46" s="5"/>
    </row>
    <row r="47" spans="1:14">
      <c r="A47" s="14"/>
      <c r="B47" s="1045" t="s">
        <v>1030</v>
      </c>
      <c r="C47" s="1046"/>
      <c r="D47" s="1046"/>
      <c r="E47" s="1047"/>
      <c r="F47" s="445"/>
      <c r="G47" s="445"/>
      <c r="H47" s="445"/>
      <c r="I47" s="5"/>
      <c r="J47" s="5"/>
      <c r="K47" s="5"/>
      <c r="L47" s="5"/>
      <c r="M47" s="5"/>
      <c r="N47" s="5"/>
    </row>
    <row r="48" spans="1:14">
      <c r="A48" s="15"/>
      <c r="B48" s="281"/>
      <c r="C48" s="282"/>
      <c r="D48" s="75"/>
      <c r="E48" s="282"/>
      <c r="F48" s="445"/>
      <c r="G48" s="445"/>
      <c r="H48" s="445"/>
      <c r="I48" s="445"/>
      <c r="J48" s="5"/>
      <c r="K48" s="5"/>
      <c r="L48" s="5"/>
      <c r="M48" s="5"/>
      <c r="N48" s="5"/>
    </row>
    <row r="49" spans="1:14">
      <c r="A49" s="11">
        <v>10</v>
      </c>
      <c r="B49" s="1048" t="s">
        <v>311</v>
      </c>
      <c r="C49" s="1011"/>
      <c r="D49" s="1011"/>
      <c r="E49" s="1011"/>
      <c r="F49" s="445"/>
      <c r="G49" s="445"/>
      <c r="H49" s="445"/>
      <c r="I49" s="5"/>
      <c r="J49" s="5"/>
      <c r="K49" s="5"/>
      <c r="L49" s="5"/>
      <c r="M49" s="5"/>
      <c r="N49" s="5"/>
    </row>
    <row r="50" spans="1:14" ht="21.75" customHeight="1">
      <c r="A50" s="13"/>
      <c r="B50" s="1149" t="s">
        <v>41</v>
      </c>
      <c r="C50" s="1151" t="s">
        <v>959</v>
      </c>
      <c r="D50" s="1152"/>
      <c r="E50" s="1153"/>
      <c r="F50" s="5"/>
      <c r="G50" s="5"/>
      <c r="H50" s="5"/>
      <c r="I50" s="5"/>
      <c r="J50" s="5"/>
      <c r="K50" s="1"/>
      <c r="L50" s="5"/>
      <c r="M50" s="5"/>
      <c r="N50" s="5"/>
    </row>
    <row r="51" spans="1:14" ht="79.8" customHeight="1">
      <c r="A51" s="13"/>
      <c r="B51" s="1150"/>
      <c r="C51" s="1154"/>
      <c r="D51" s="1155"/>
      <c r="E51" s="1156"/>
      <c r="F51" s="5"/>
      <c r="G51" s="5"/>
      <c r="H51" s="5"/>
      <c r="I51" s="5"/>
      <c r="J51" s="5"/>
      <c r="K51" s="1"/>
      <c r="L51" s="5"/>
      <c r="M51" s="5"/>
      <c r="N51" s="5"/>
    </row>
    <row r="52" spans="1:14" ht="76.2" customHeight="1">
      <c r="A52" s="11"/>
      <c r="B52" s="232" t="s">
        <v>42</v>
      </c>
      <c r="C52" s="1157" t="s">
        <v>1028</v>
      </c>
      <c r="D52" s="1157"/>
      <c r="E52" s="1157"/>
      <c r="F52" s="5"/>
      <c r="G52" s="5"/>
      <c r="H52" s="5"/>
      <c r="I52" s="5"/>
      <c r="J52" s="5"/>
      <c r="K52" s="5"/>
      <c r="L52" s="5"/>
      <c r="M52" s="5"/>
      <c r="N52" s="5"/>
    </row>
    <row r="53" spans="1:14">
      <c r="A53" s="13"/>
      <c r="B53" s="16" t="s">
        <v>43</v>
      </c>
      <c r="C53" s="875" t="s">
        <v>44</v>
      </c>
      <c r="D53" s="876"/>
      <c r="E53" s="877"/>
      <c r="F53" s="5"/>
      <c r="G53" s="5"/>
      <c r="H53" s="5"/>
      <c r="I53" s="5"/>
      <c r="J53" s="5"/>
      <c r="K53" s="17"/>
      <c r="L53" s="5"/>
      <c r="M53" s="5"/>
      <c r="N53" s="5"/>
    </row>
    <row r="54" spans="1:14" ht="14.4" customHeight="1">
      <c r="A54" s="13"/>
      <c r="B54" s="1045" t="s">
        <v>1030</v>
      </c>
      <c r="C54" s="1046"/>
      <c r="D54" s="1046"/>
      <c r="E54" s="1047"/>
      <c r="F54" s="5"/>
      <c r="G54" s="5"/>
      <c r="H54" s="5"/>
      <c r="I54" s="5"/>
      <c r="J54" s="5"/>
      <c r="K54" s="17"/>
      <c r="L54" s="5"/>
      <c r="M54" s="5"/>
      <c r="N54" s="5"/>
    </row>
    <row r="55" spans="1:14">
      <c r="A55" s="18" t="s">
        <v>45</v>
      </c>
      <c r="B55" s="858" t="s">
        <v>46</v>
      </c>
      <c r="C55" s="858"/>
      <c r="D55" s="858"/>
      <c r="E55" s="858"/>
      <c r="F55" s="38"/>
      <c r="G55" s="38"/>
      <c r="H55" s="38"/>
      <c r="I55" s="38"/>
      <c r="J55" s="38"/>
      <c r="K55" s="38"/>
      <c r="L55" s="38"/>
      <c r="M55" s="38"/>
      <c r="N55" s="38"/>
    </row>
    <row r="56" spans="1:14">
      <c r="A56" s="23"/>
      <c r="B56" s="24"/>
      <c r="C56" s="25"/>
      <c r="D56" s="76"/>
      <c r="E56" s="25"/>
      <c r="F56" s="25"/>
      <c r="G56" s="5"/>
      <c r="H56" s="5"/>
      <c r="I56" s="5"/>
      <c r="J56" s="5"/>
      <c r="K56" s="5"/>
      <c r="L56" s="5"/>
      <c r="M56" s="5"/>
      <c r="N56" s="5"/>
    </row>
    <row r="57" spans="1:14">
      <c r="A57" s="441">
        <v>11</v>
      </c>
      <c r="B57" s="2" t="s">
        <v>47</v>
      </c>
      <c r="C57" s="953" t="s">
        <v>134</v>
      </c>
      <c r="D57" s="953"/>
      <c r="E57" s="953"/>
      <c r="F57" s="6"/>
      <c r="G57" s="6"/>
      <c r="H57" s="26"/>
      <c r="I57" s="6"/>
      <c r="J57" s="6"/>
      <c r="K57" s="5"/>
      <c r="L57" s="5"/>
      <c r="M57" s="5"/>
      <c r="N57" s="5"/>
    </row>
    <row r="58" spans="1:14">
      <c r="A58" s="441"/>
      <c r="B58" s="445"/>
      <c r="C58" s="445"/>
      <c r="D58" s="72"/>
      <c r="E58" s="445"/>
      <c r="F58" s="445"/>
      <c r="G58" s="445"/>
      <c r="H58" s="27"/>
      <c r="I58" s="27"/>
      <c r="J58" s="445"/>
      <c r="K58" s="5"/>
      <c r="L58" s="5"/>
      <c r="M58" s="5"/>
      <c r="N58" s="5"/>
    </row>
    <row r="59" spans="1:14">
      <c r="A59" s="441">
        <v>12</v>
      </c>
      <c r="B59" s="6" t="s">
        <v>48</v>
      </c>
      <c r="C59" s="6"/>
      <c r="D59" s="77"/>
      <c r="E59" s="26"/>
      <c r="F59" s="26"/>
      <c r="G59" s="128">
        <v>45524</v>
      </c>
      <c r="H59" s="128">
        <f>G59+89</f>
        <v>45613</v>
      </c>
      <c r="I59" s="26"/>
      <c r="J59" s="6"/>
      <c r="K59" s="6"/>
      <c r="L59" s="6"/>
      <c r="M59" s="6"/>
      <c r="N59" s="6"/>
    </row>
    <row r="60" spans="1:14">
      <c r="A60" s="441"/>
      <c r="B60" s="6"/>
      <c r="C60" s="6"/>
      <c r="D60" s="77"/>
      <c r="E60" s="26"/>
      <c r="F60" s="26"/>
      <c r="G60" s="26"/>
      <c r="H60" s="6"/>
      <c r="I60" s="6"/>
      <c r="J60" s="6"/>
      <c r="K60" s="6"/>
      <c r="L60" s="6"/>
      <c r="M60" s="6"/>
      <c r="N60" s="6"/>
    </row>
    <row r="61" spans="1:14">
      <c r="A61" s="441"/>
      <c r="B61" s="437" t="s">
        <v>49</v>
      </c>
      <c r="C61" s="762" t="s">
        <v>960</v>
      </c>
      <c r="D61" s="762"/>
      <c r="E61" s="762"/>
      <c r="F61" s="27"/>
      <c r="G61" s="27"/>
      <c r="H61" s="445"/>
      <c r="I61" s="445"/>
      <c r="J61" s="445"/>
      <c r="K61" s="445"/>
      <c r="L61" s="445"/>
      <c r="M61" s="445"/>
      <c r="N61" s="445"/>
    </row>
    <row r="62" spans="1:14">
      <c r="A62" s="441"/>
      <c r="B62" s="445"/>
      <c r="C62" s="445"/>
      <c r="D62" s="115"/>
      <c r="E62" s="55"/>
      <c r="F62" s="445"/>
      <c r="G62" s="445"/>
      <c r="H62" s="55"/>
      <c r="I62" s="445"/>
      <c r="J62" s="55"/>
      <c r="K62" s="445"/>
      <c r="L62" s="445"/>
      <c r="M62" s="445"/>
      <c r="N62" s="445"/>
    </row>
    <row r="63" spans="1:14">
      <c r="A63" s="441"/>
      <c r="B63" s="767" t="s">
        <v>50</v>
      </c>
      <c r="C63" s="800" t="s">
        <v>961</v>
      </c>
      <c r="D63" s="908" t="s">
        <v>100</v>
      </c>
      <c r="E63" s="802" t="s">
        <v>96</v>
      </c>
      <c r="F63" s="790" t="s">
        <v>117</v>
      </c>
      <c r="G63" s="791"/>
      <c r="H63" s="792"/>
      <c r="I63" s="771" t="s">
        <v>52</v>
      </c>
      <c r="J63" s="771"/>
      <c r="K63" s="771"/>
      <c r="L63" s="771" t="s">
        <v>53</v>
      </c>
      <c r="M63" s="771"/>
      <c r="N63" s="771"/>
    </row>
    <row r="64" spans="1:14" ht="52.8">
      <c r="A64" s="446"/>
      <c r="B64" s="767"/>
      <c r="C64" s="801"/>
      <c r="D64" s="909"/>
      <c r="E64" s="803"/>
      <c r="F64" s="437" t="s">
        <v>54</v>
      </c>
      <c r="G64" s="437" t="s">
        <v>55</v>
      </c>
      <c r="H64" s="437" t="s">
        <v>56</v>
      </c>
      <c r="I64" s="437" t="s">
        <v>57</v>
      </c>
      <c r="J64" s="437" t="s">
        <v>55</v>
      </c>
      <c r="K64" s="437" t="s">
        <v>56</v>
      </c>
      <c r="L64" s="437" t="s">
        <v>57</v>
      </c>
      <c r="M64" s="437" t="s">
        <v>55</v>
      </c>
      <c r="N64" s="437" t="s">
        <v>56</v>
      </c>
    </row>
    <row r="65" spans="1:14">
      <c r="A65" s="446"/>
      <c r="B65" s="437" t="s">
        <v>80</v>
      </c>
      <c r="C65" s="195">
        <v>209.45</v>
      </c>
      <c r="D65" s="447">
        <v>209.45</v>
      </c>
      <c r="E65" s="447">
        <v>161</v>
      </c>
      <c r="F65" s="440" t="s">
        <v>40</v>
      </c>
      <c r="G65" s="440" t="s">
        <v>40</v>
      </c>
      <c r="H65" s="440" t="s">
        <v>40</v>
      </c>
      <c r="I65" s="440" t="s">
        <v>40</v>
      </c>
      <c r="J65" s="440" t="s">
        <v>40</v>
      </c>
      <c r="K65" s="440" t="s">
        <v>40</v>
      </c>
      <c r="L65" s="440" t="s">
        <v>40</v>
      </c>
      <c r="M65" s="440" t="s">
        <v>40</v>
      </c>
      <c r="N65" s="440" t="s">
        <v>40</v>
      </c>
    </row>
    <row r="66" spans="1:14">
      <c r="A66" s="446"/>
      <c r="B66" s="437" t="s">
        <v>696</v>
      </c>
      <c r="C66" s="195">
        <v>24698.85</v>
      </c>
      <c r="D66" s="447">
        <v>24572.65</v>
      </c>
      <c r="E66" s="447">
        <v>23453.8</v>
      </c>
      <c r="F66" s="440" t="s">
        <v>40</v>
      </c>
      <c r="G66" s="440" t="s">
        <v>40</v>
      </c>
      <c r="H66" s="440" t="s">
        <v>40</v>
      </c>
      <c r="I66" s="440" t="s">
        <v>40</v>
      </c>
      <c r="J66" s="440" t="s">
        <v>40</v>
      </c>
      <c r="K66" s="440" t="s">
        <v>40</v>
      </c>
      <c r="L66" s="440" t="s">
        <v>40</v>
      </c>
      <c r="M66" s="440" t="s">
        <v>40</v>
      </c>
      <c r="N66" s="440" t="s">
        <v>40</v>
      </c>
    </row>
    <row r="67" spans="1:14">
      <c r="A67" s="446"/>
      <c r="B67" s="437" t="s">
        <v>313</v>
      </c>
      <c r="C67" s="829" t="s">
        <v>76</v>
      </c>
      <c r="D67" s="829"/>
      <c r="E67" s="829"/>
      <c r="F67" s="829"/>
      <c r="G67" s="829"/>
      <c r="H67" s="829"/>
      <c r="I67" s="829"/>
      <c r="J67" s="829"/>
      <c r="K67" s="829"/>
      <c r="L67" s="829"/>
      <c r="M67" s="829"/>
      <c r="N67" s="829"/>
    </row>
    <row r="68" spans="1:14" s="5" customFormat="1" ht="13.2">
      <c r="A68" s="446"/>
      <c r="B68" s="830" t="s">
        <v>697</v>
      </c>
      <c r="C68" s="830"/>
      <c r="D68" s="830"/>
      <c r="E68" s="830"/>
      <c r="F68" s="830"/>
      <c r="G68" s="830"/>
      <c r="H68" s="830"/>
      <c r="I68" s="830"/>
      <c r="J68" s="830"/>
      <c r="K68" s="830"/>
      <c r="L68" s="830"/>
      <c r="M68" s="830"/>
      <c r="N68" s="830"/>
    </row>
    <row r="69" spans="1:14">
      <c r="A69" s="446"/>
      <c r="B69" s="832" t="s">
        <v>79</v>
      </c>
      <c r="C69" s="832"/>
      <c r="D69" s="832"/>
      <c r="E69" s="832"/>
      <c r="F69" s="832"/>
      <c r="G69" s="832"/>
      <c r="H69" s="832"/>
      <c r="I69" s="832"/>
      <c r="J69" s="832"/>
      <c r="K69" s="832"/>
      <c r="L69" s="832"/>
      <c r="M69" s="832"/>
      <c r="N69" s="832"/>
    </row>
    <row r="70" spans="1:14">
      <c r="A70" s="446"/>
      <c r="B70" s="810" t="s">
        <v>60</v>
      </c>
      <c r="C70" s="810"/>
      <c r="D70" s="810"/>
      <c r="E70" s="810"/>
      <c r="F70" s="810"/>
      <c r="G70" s="810"/>
      <c r="H70" s="810"/>
      <c r="I70" s="810"/>
      <c r="J70" s="810"/>
      <c r="K70" s="810"/>
      <c r="L70" s="810"/>
      <c r="M70" s="810"/>
      <c r="N70" s="810"/>
    </row>
    <row r="71" spans="1:14">
      <c r="A71" s="1"/>
      <c r="B71" s="853" t="s">
        <v>61</v>
      </c>
      <c r="C71" s="853"/>
      <c r="D71" s="853"/>
      <c r="E71" s="853"/>
      <c r="F71" s="853"/>
      <c r="G71" s="853"/>
      <c r="H71" s="853"/>
      <c r="I71" s="853"/>
      <c r="J71" s="853"/>
      <c r="K71" s="853"/>
      <c r="L71" s="853"/>
      <c r="M71" s="853"/>
      <c r="N71" s="853"/>
    </row>
    <row r="72" spans="1:14">
      <c r="A72" s="446"/>
      <c r="B72" s="831" t="s">
        <v>110</v>
      </c>
      <c r="C72" s="831"/>
      <c r="D72" s="831"/>
      <c r="E72" s="831"/>
      <c r="F72" s="831"/>
      <c r="G72" s="831"/>
      <c r="H72" s="831"/>
      <c r="I72" s="831"/>
      <c r="J72" s="831"/>
      <c r="K72" s="831"/>
      <c r="L72" s="831"/>
      <c r="M72" s="831"/>
      <c r="N72" s="831"/>
    </row>
    <row r="73" spans="1:14">
      <c r="A73" s="446"/>
      <c r="B73" s="831" t="s">
        <v>62</v>
      </c>
      <c r="C73" s="831"/>
      <c r="D73" s="831"/>
      <c r="E73" s="831"/>
      <c r="F73" s="831"/>
      <c r="G73" s="831"/>
      <c r="H73" s="831"/>
      <c r="I73" s="831"/>
      <c r="J73" s="831"/>
      <c r="K73" s="831"/>
      <c r="L73" s="831"/>
      <c r="M73" s="831"/>
      <c r="N73" s="831"/>
    </row>
    <row r="74" spans="1:14">
      <c r="A74" s="446"/>
      <c r="B74" s="30"/>
      <c r="C74" s="30"/>
      <c r="D74" s="78"/>
      <c r="E74" s="30"/>
      <c r="F74" s="30"/>
      <c r="G74" s="8"/>
      <c r="H74" s="8"/>
      <c r="I74" s="8"/>
      <c r="J74" s="8"/>
      <c r="K74" s="8"/>
      <c r="L74" s="8" t="s">
        <v>119</v>
      </c>
      <c r="M74" s="8"/>
      <c r="N74" s="8"/>
    </row>
    <row r="75" spans="1:14" ht="48" customHeight="1">
      <c r="A75" s="441">
        <v>13</v>
      </c>
      <c r="B75" s="796" t="s">
        <v>63</v>
      </c>
      <c r="C75" s="797"/>
      <c r="D75" s="797"/>
      <c r="E75" s="797"/>
      <c r="F75" s="797"/>
      <c r="G75" s="766"/>
      <c r="H75" s="6"/>
      <c r="I75" s="6"/>
      <c r="J75" s="6"/>
      <c r="K75" s="6"/>
      <c r="L75" s="6"/>
      <c r="M75" s="6"/>
      <c r="N75" s="6"/>
    </row>
    <row r="76" spans="1:14">
      <c r="A76" s="441"/>
      <c r="B76" s="5"/>
      <c r="C76" s="445"/>
      <c r="D76" s="72"/>
      <c r="E76" s="445"/>
      <c r="F76" s="445"/>
      <c r="G76" s="445"/>
      <c r="H76" s="445"/>
      <c r="I76" s="445"/>
      <c r="J76" s="445"/>
      <c r="K76" s="445"/>
      <c r="L76" s="445"/>
      <c r="M76" s="445"/>
      <c r="N76" s="445"/>
    </row>
    <row r="77" spans="1:14" ht="26.4">
      <c r="A77" s="446"/>
      <c r="B77" s="434" t="s">
        <v>64</v>
      </c>
      <c r="C77" s="436" t="s">
        <v>65</v>
      </c>
      <c r="D77" s="73" t="s">
        <v>342</v>
      </c>
      <c r="E77" s="436" t="s">
        <v>94</v>
      </c>
      <c r="F77" s="436" t="s">
        <v>67</v>
      </c>
      <c r="G77" s="436" t="s">
        <v>81</v>
      </c>
      <c r="H77" s="8"/>
      <c r="I77" s="8"/>
      <c r="J77" s="8"/>
      <c r="K77" s="8"/>
      <c r="L77" s="8"/>
      <c r="M77" s="8"/>
      <c r="N77" s="8"/>
    </row>
    <row r="78" spans="1:14" ht="15" customHeight="1">
      <c r="A78" s="446"/>
      <c r="B78" s="828" t="s">
        <v>440</v>
      </c>
      <c r="C78" s="91" t="s">
        <v>962</v>
      </c>
      <c r="D78" s="195">
        <v>19.350000000000001</v>
      </c>
      <c r="E78" s="958" t="s">
        <v>699</v>
      </c>
      <c r="F78" s="958" t="s">
        <v>108</v>
      </c>
      <c r="G78" s="958" t="s">
        <v>95</v>
      </c>
      <c r="H78" s="32"/>
      <c r="I78" s="32"/>
      <c r="J78" s="32"/>
      <c r="K78" s="32"/>
      <c r="L78" s="32"/>
      <c r="M78" s="32"/>
      <c r="N78" s="32"/>
    </row>
    <row r="79" spans="1:14">
      <c r="A79" s="446"/>
      <c r="B79" s="956"/>
      <c r="C79" s="91" t="s">
        <v>69</v>
      </c>
      <c r="D79" s="195" t="s">
        <v>77</v>
      </c>
      <c r="E79" s="959"/>
      <c r="F79" s="959"/>
      <c r="G79" s="959"/>
      <c r="H79" s="32"/>
      <c r="I79" s="32"/>
      <c r="J79" s="32"/>
      <c r="K79" s="32"/>
      <c r="L79" s="32"/>
      <c r="M79" s="32"/>
      <c r="N79" s="32"/>
    </row>
    <row r="80" spans="1:14">
      <c r="A80" s="446"/>
      <c r="B80" s="956"/>
      <c r="C80" s="91" t="s">
        <v>963</v>
      </c>
      <c r="D80" s="195">
        <v>0.55000000000000004</v>
      </c>
      <c r="E80" s="959"/>
      <c r="F80" s="959"/>
      <c r="G80" s="959"/>
      <c r="H80" s="32"/>
      <c r="I80" s="32"/>
      <c r="J80" s="32"/>
      <c r="K80" s="32"/>
      <c r="L80" s="32"/>
      <c r="M80" s="32"/>
      <c r="N80" s="32"/>
    </row>
    <row r="81" spans="1:14">
      <c r="A81" s="446"/>
      <c r="B81" s="956"/>
      <c r="C81" s="91" t="s">
        <v>964</v>
      </c>
      <c r="D81" s="195">
        <v>14.29</v>
      </c>
      <c r="E81" s="959"/>
      <c r="F81" s="959"/>
      <c r="G81" s="959"/>
      <c r="H81" s="32"/>
      <c r="I81" s="32"/>
      <c r="J81" s="32"/>
      <c r="K81" s="32"/>
      <c r="L81" s="32"/>
      <c r="M81" s="32"/>
      <c r="N81" s="32"/>
    </row>
    <row r="82" spans="1:14">
      <c r="A82" s="446"/>
      <c r="B82" s="957"/>
      <c r="C82" s="91" t="s">
        <v>70</v>
      </c>
      <c r="D82" s="195">
        <v>7.42</v>
      </c>
      <c r="E82" s="959"/>
      <c r="F82" s="959"/>
      <c r="G82" s="959"/>
      <c r="H82" s="32"/>
      <c r="I82" s="32"/>
      <c r="J82" s="32"/>
      <c r="K82" s="32"/>
      <c r="L82" s="32"/>
      <c r="M82" s="32"/>
      <c r="N82" s="32"/>
    </row>
    <row r="83" spans="1:14">
      <c r="A83" s="446"/>
      <c r="B83" s="828" t="s">
        <v>71</v>
      </c>
      <c r="C83" s="91" t="s">
        <v>962</v>
      </c>
      <c r="D83" s="195">
        <v>5.43</v>
      </c>
      <c r="E83" s="959"/>
      <c r="F83" s="959"/>
      <c r="G83" s="959"/>
      <c r="H83" s="32"/>
      <c r="I83" s="32"/>
      <c r="J83" s="32"/>
      <c r="K83" s="32"/>
      <c r="L83" s="32"/>
      <c r="M83" s="32"/>
      <c r="N83" s="32"/>
    </row>
    <row r="84" spans="1:14">
      <c r="A84" s="446"/>
      <c r="B84" s="956"/>
      <c r="C84" s="91" t="s">
        <v>69</v>
      </c>
      <c r="D84" s="195"/>
      <c r="E84" s="959"/>
      <c r="F84" s="959"/>
      <c r="G84" s="959"/>
      <c r="H84" s="32"/>
      <c r="I84" s="32"/>
      <c r="J84" s="32"/>
      <c r="K84" s="32"/>
      <c r="L84" s="32"/>
      <c r="M84" s="32"/>
      <c r="N84" s="32"/>
    </row>
    <row r="85" spans="1:14">
      <c r="A85" s="446"/>
      <c r="B85" s="956"/>
      <c r="C85" s="91" t="s">
        <v>963</v>
      </c>
      <c r="D85" s="195">
        <v>24.71</v>
      </c>
      <c r="E85" s="959"/>
      <c r="F85" s="959"/>
      <c r="G85" s="959"/>
      <c r="H85" s="32"/>
      <c r="I85" s="32"/>
      <c r="J85" s="32"/>
      <c r="K85" s="32"/>
      <c r="L85" s="32"/>
      <c r="M85" s="32"/>
      <c r="N85" s="32"/>
    </row>
    <row r="86" spans="1:14">
      <c r="A86" s="446"/>
      <c r="B86" s="956"/>
      <c r="C86" s="91" t="s">
        <v>964</v>
      </c>
      <c r="D86" s="195">
        <v>7.67</v>
      </c>
      <c r="E86" s="959"/>
      <c r="F86" s="959"/>
      <c r="G86" s="959"/>
      <c r="H86" s="32"/>
      <c r="I86" s="32"/>
      <c r="J86" s="32"/>
      <c r="K86" s="32"/>
      <c r="L86" s="32"/>
      <c r="M86" s="32"/>
      <c r="N86" s="32"/>
    </row>
    <row r="87" spans="1:14">
      <c r="A87" s="446"/>
      <c r="B87" s="957"/>
      <c r="C87" s="91" t="s">
        <v>70</v>
      </c>
      <c r="D87" s="195">
        <v>16.190000000000001</v>
      </c>
      <c r="E87" s="959"/>
      <c r="F87" s="959"/>
      <c r="G87" s="959"/>
      <c r="H87" s="32"/>
      <c r="I87" s="32"/>
      <c r="J87" s="32"/>
      <c r="K87" s="32"/>
      <c r="L87" s="32"/>
      <c r="M87" s="32"/>
      <c r="N87" s="32"/>
    </row>
    <row r="88" spans="1:14">
      <c r="A88" s="446"/>
      <c r="B88" s="828" t="s">
        <v>72</v>
      </c>
      <c r="C88" s="91" t="s">
        <v>962</v>
      </c>
      <c r="D88" s="283">
        <v>0.44429999999999997</v>
      </c>
      <c r="E88" s="959"/>
      <c r="F88" s="959"/>
      <c r="G88" s="959"/>
      <c r="H88" s="32"/>
      <c r="I88" s="32"/>
      <c r="J88" s="32"/>
      <c r="K88" s="32"/>
      <c r="L88" s="32"/>
      <c r="M88" s="32"/>
      <c r="N88" s="32"/>
    </row>
    <row r="89" spans="1:14">
      <c r="A89" s="446"/>
      <c r="B89" s="956"/>
      <c r="C89" s="91" t="s">
        <v>69</v>
      </c>
      <c r="D89" s="283"/>
      <c r="E89" s="959"/>
      <c r="F89" s="959"/>
      <c r="G89" s="959"/>
      <c r="H89" s="32"/>
      <c r="I89" s="32"/>
      <c r="J89" s="32"/>
      <c r="K89" s="32"/>
      <c r="L89" s="32"/>
      <c r="M89" s="32"/>
      <c r="N89" s="32"/>
    </row>
    <row r="90" spans="1:14">
      <c r="A90" s="446"/>
      <c r="B90" s="956"/>
      <c r="C90" s="91" t="s">
        <v>963</v>
      </c>
      <c r="D90" s="283">
        <v>0.26939999999999997</v>
      </c>
      <c r="E90" s="959"/>
      <c r="F90" s="959"/>
      <c r="G90" s="959"/>
      <c r="H90" s="32"/>
      <c r="I90" s="32"/>
      <c r="J90" s="32"/>
      <c r="K90" s="32"/>
      <c r="L90" s="32"/>
      <c r="M90" s="32"/>
      <c r="N90" s="32"/>
    </row>
    <row r="91" spans="1:14">
      <c r="A91" s="446"/>
      <c r="B91" s="956"/>
      <c r="C91" s="91" t="s">
        <v>964</v>
      </c>
      <c r="D91" s="283">
        <v>0.23649999999999999</v>
      </c>
      <c r="E91" s="959"/>
      <c r="F91" s="959"/>
      <c r="G91" s="959"/>
      <c r="H91" s="32"/>
      <c r="I91" s="32"/>
      <c r="J91" s="32"/>
      <c r="K91" s="32"/>
      <c r="L91" s="32"/>
      <c r="M91" s="32"/>
      <c r="N91" s="32"/>
    </row>
    <row r="92" spans="1:14">
      <c r="A92" s="446"/>
      <c r="B92" s="957"/>
      <c r="C92" s="91" t="s">
        <v>70</v>
      </c>
      <c r="D92" s="283">
        <v>0.253</v>
      </c>
      <c r="E92" s="959"/>
      <c r="F92" s="959"/>
      <c r="G92" s="959"/>
      <c r="H92" s="32"/>
      <c r="I92" s="32"/>
      <c r="J92" s="32"/>
      <c r="K92" s="32"/>
      <c r="L92" s="32"/>
      <c r="M92" s="32"/>
      <c r="N92" s="32"/>
    </row>
    <row r="93" spans="1:14">
      <c r="A93" s="446"/>
      <c r="B93" s="972" t="s">
        <v>73</v>
      </c>
      <c r="C93" s="91" t="s">
        <v>962</v>
      </c>
      <c r="D93" s="195">
        <v>43.55</v>
      </c>
      <c r="E93" s="959"/>
      <c r="F93" s="959"/>
      <c r="G93" s="959"/>
      <c r="H93" s="32"/>
      <c r="I93" s="32"/>
      <c r="J93" s="32"/>
      <c r="K93" s="32"/>
      <c r="L93" s="32"/>
      <c r="M93" s="32"/>
      <c r="N93" s="32"/>
    </row>
    <row r="94" spans="1:14">
      <c r="A94" s="446"/>
      <c r="B94" s="973"/>
      <c r="C94" s="91" t="s">
        <v>69</v>
      </c>
      <c r="D94" s="195"/>
      <c r="E94" s="959"/>
      <c r="F94" s="959"/>
      <c r="G94" s="959"/>
      <c r="H94" s="32"/>
      <c r="I94" s="32"/>
      <c r="J94" s="32"/>
      <c r="K94" s="32"/>
      <c r="L94" s="32"/>
      <c r="M94" s="32"/>
      <c r="N94" s="32"/>
    </row>
    <row r="95" spans="1:14">
      <c r="A95" s="446"/>
      <c r="B95" s="973"/>
      <c r="C95" s="91" t="s">
        <v>963</v>
      </c>
      <c r="D95" s="195">
        <v>2.0499999999999998</v>
      </c>
      <c r="E95" s="959"/>
      <c r="F95" s="959"/>
      <c r="G95" s="959"/>
      <c r="H95" s="32"/>
      <c r="I95" s="32"/>
      <c r="J95" s="32"/>
      <c r="K95" s="32"/>
      <c r="L95" s="32"/>
      <c r="M95" s="32"/>
      <c r="N95" s="32"/>
    </row>
    <row r="96" spans="1:14">
      <c r="A96" s="446"/>
      <c r="B96" s="973"/>
      <c r="C96" s="91" t="s">
        <v>964</v>
      </c>
      <c r="D96" s="195">
        <v>60.44</v>
      </c>
      <c r="E96" s="959"/>
      <c r="F96" s="959"/>
      <c r="G96" s="959"/>
      <c r="H96" s="32"/>
      <c r="I96" s="32"/>
      <c r="J96" s="32"/>
      <c r="K96" s="32"/>
      <c r="L96" s="32"/>
      <c r="M96" s="32"/>
      <c r="N96" s="32"/>
    </row>
    <row r="97" spans="1:14" ht="15" customHeight="1">
      <c r="A97" s="446"/>
      <c r="B97" s="973"/>
      <c r="C97" s="91" t="s">
        <v>70</v>
      </c>
      <c r="D97" s="195">
        <v>31.25</v>
      </c>
      <c r="E97" s="974"/>
      <c r="F97" s="974"/>
      <c r="G97" s="974"/>
      <c r="H97" s="32"/>
      <c r="I97" s="32"/>
      <c r="J97" s="32"/>
      <c r="K97" s="32"/>
      <c r="L97" s="32"/>
      <c r="M97" s="32"/>
      <c r="N97" s="32"/>
    </row>
    <row r="98" spans="1:14" ht="15.75" customHeight="1">
      <c r="A98" s="5"/>
      <c r="B98" s="819" t="s">
        <v>965</v>
      </c>
      <c r="C98" s="819"/>
      <c r="D98" s="819"/>
      <c r="E98" s="819"/>
      <c r="F98" s="819"/>
      <c r="G98" s="819"/>
      <c r="H98" s="32"/>
      <c r="I98" s="32"/>
      <c r="J98" s="5"/>
      <c r="K98" s="5"/>
      <c r="L98" s="5"/>
      <c r="M98" s="5"/>
      <c r="N98" s="5"/>
    </row>
    <row r="99" spans="1:14">
      <c r="A99" s="433"/>
      <c r="B99" s="36" t="s">
        <v>74</v>
      </c>
      <c r="C99" s="807" t="s">
        <v>40</v>
      </c>
      <c r="D99" s="807"/>
      <c r="E99" s="807"/>
      <c r="F99" s="807"/>
      <c r="G99" s="807"/>
      <c r="H99" s="5"/>
      <c r="I99" s="5"/>
      <c r="J99" s="5"/>
      <c r="K99" s="5"/>
      <c r="L99" s="5"/>
      <c r="M99" s="5"/>
      <c r="N99" s="5"/>
    </row>
    <row r="100" spans="1:14">
      <c r="A100" s="5"/>
      <c r="B100" s="5"/>
      <c r="C100" s="442"/>
      <c r="D100" s="92"/>
      <c r="E100" s="432"/>
      <c r="F100" s="432"/>
      <c r="G100" s="432"/>
      <c r="H100" s="5"/>
      <c r="I100" s="5"/>
      <c r="J100" s="5"/>
      <c r="K100" s="5"/>
      <c r="L100" s="5"/>
      <c r="M100" s="5"/>
      <c r="N100" s="5"/>
    </row>
    <row r="101" spans="1:14">
      <c r="A101" s="5"/>
      <c r="B101" s="5"/>
      <c r="C101" s="5"/>
      <c r="D101" s="92"/>
      <c r="H101" s="5"/>
      <c r="I101" s="5"/>
      <c r="J101" s="5"/>
      <c r="K101" s="5"/>
      <c r="L101" s="5"/>
      <c r="M101" s="5"/>
      <c r="N101" s="5"/>
    </row>
    <row r="102" spans="1:14" ht="15" customHeight="1">
      <c r="A102" s="5"/>
      <c r="B102" s="5"/>
      <c r="C102" s="5"/>
      <c r="D102" s="69"/>
      <c r="H102" s="432"/>
      <c r="I102" s="5"/>
      <c r="J102" s="5"/>
      <c r="K102" s="5"/>
      <c r="L102" s="5"/>
      <c r="M102" s="5"/>
      <c r="N102" s="5"/>
    </row>
    <row r="103" spans="1:14" ht="15" customHeight="1">
      <c r="B103" s="843" t="s">
        <v>966</v>
      </c>
      <c r="C103" s="843"/>
      <c r="D103" s="843"/>
      <c r="E103" s="843"/>
      <c r="F103" s="843"/>
      <c r="G103" s="843"/>
    </row>
    <row r="104" spans="1:14" ht="15" customHeight="1">
      <c r="B104" s="1058" t="s">
        <v>956</v>
      </c>
      <c r="C104" s="1058"/>
      <c r="D104" s="1058"/>
      <c r="E104" s="1058"/>
      <c r="F104" s="1058"/>
      <c r="G104" s="1058"/>
    </row>
    <row r="105" spans="1:14">
      <c r="C105" s="109"/>
      <c r="D105" s="109"/>
    </row>
    <row r="106" spans="1:14">
      <c r="C106" s="117"/>
    </row>
    <row r="107" spans="1:14">
      <c r="C107" s="109"/>
      <c r="D107" s="109"/>
    </row>
    <row r="108" spans="1:14">
      <c r="C108" s="109"/>
    </row>
  </sheetData>
  <mergeCells count="68">
    <mergeCell ref="B9:E9"/>
    <mergeCell ref="A1:B1"/>
    <mergeCell ref="C3:E3"/>
    <mergeCell ref="C5:E5"/>
    <mergeCell ref="B6:E6"/>
    <mergeCell ref="C8:E8"/>
    <mergeCell ref="B25:E25"/>
    <mergeCell ref="C11:E11"/>
    <mergeCell ref="B12:E12"/>
    <mergeCell ref="C14:E14"/>
    <mergeCell ref="B15:E15"/>
    <mergeCell ref="B17:E17"/>
    <mergeCell ref="C18:E18"/>
    <mergeCell ref="C19:E19"/>
    <mergeCell ref="C20:E20"/>
    <mergeCell ref="C21:E21"/>
    <mergeCell ref="C22:E22"/>
    <mergeCell ref="B24:E24"/>
    <mergeCell ref="C41:E41"/>
    <mergeCell ref="C27:C30"/>
    <mergeCell ref="D27:D30"/>
    <mergeCell ref="E27:E30"/>
    <mergeCell ref="B31:E31"/>
    <mergeCell ref="B33:E33"/>
    <mergeCell ref="C34:E34"/>
    <mergeCell ref="C35:E35"/>
    <mergeCell ref="C36:E36"/>
    <mergeCell ref="B38:E38"/>
    <mergeCell ref="C39:E39"/>
    <mergeCell ref="C40:E40"/>
    <mergeCell ref="C61:E61"/>
    <mergeCell ref="B42:E42"/>
    <mergeCell ref="B44:E44"/>
    <mergeCell ref="B47:E47"/>
    <mergeCell ref="B49:E49"/>
    <mergeCell ref="B50:B51"/>
    <mergeCell ref="C50:E51"/>
    <mergeCell ref="C52:E52"/>
    <mergeCell ref="C53:E53"/>
    <mergeCell ref="B54:E54"/>
    <mergeCell ref="B55:E55"/>
    <mergeCell ref="C57:E57"/>
    <mergeCell ref="B71:N71"/>
    <mergeCell ref="B63:B64"/>
    <mergeCell ref="C63:C64"/>
    <mergeCell ref="D63:D64"/>
    <mergeCell ref="E63:E64"/>
    <mergeCell ref="F63:H63"/>
    <mergeCell ref="I63:K63"/>
    <mergeCell ref="L63:N63"/>
    <mergeCell ref="C67:N67"/>
    <mergeCell ref="B68:N68"/>
    <mergeCell ref="B69:N69"/>
    <mergeCell ref="B70:N70"/>
    <mergeCell ref="B98:G98"/>
    <mergeCell ref="C99:G99"/>
    <mergeCell ref="B103:G103"/>
    <mergeCell ref="B104:G104"/>
    <mergeCell ref="B72:N72"/>
    <mergeCell ref="B73:N73"/>
    <mergeCell ref="B75:G75"/>
    <mergeCell ref="B78:B82"/>
    <mergeCell ref="E78:E97"/>
    <mergeCell ref="F78:F97"/>
    <mergeCell ref="G78:G97"/>
    <mergeCell ref="B83:B87"/>
    <mergeCell ref="B88:B92"/>
    <mergeCell ref="B93:B97"/>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workbookViewId="0">
      <selection activeCell="C50" sqref="C50:E51"/>
    </sheetView>
  </sheetViews>
  <sheetFormatPr defaultRowHeight="14.4"/>
  <cols>
    <col min="1" max="1" width="6.44140625" bestFit="1" customWidth="1"/>
    <col min="2" max="2" width="46" bestFit="1" customWidth="1"/>
    <col min="3" max="3" width="27.6640625" customWidth="1"/>
    <col min="4" max="4" width="23.6640625" customWidth="1"/>
    <col min="5" max="5" width="18.6640625" customWidth="1"/>
    <col min="6" max="6" width="9.33203125" bestFit="1" customWidth="1"/>
    <col min="7" max="7" width="11" bestFit="1" customWidth="1"/>
    <col min="8" max="8" width="11.44140625" bestFit="1" customWidth="1"/>
    <col min="9" max="9" width="10.44140625" bestFit="1" customWidth="1"/>
    <col min="10" max="10" width="9.109375" bestFit="1" customWidth="1"/>
    <col min="11" max="11" width="6.88671875" bestFit="1" customWidth="1"/>
    <col min="12" max="12" width="7.109375" bestFit="1" customWidth="1"/>
    <col min="13" max="14" width="6.88671875" bestFit="1" customWidth="1"/>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16.5" customHeight="1">
      <c r="A3" s="465" t="s">
        <v>1</v>
      </c>
      <c r="B3" s="2" t="s">
        <v>2</v>
      </c>
      <c r="C3" s="807" t="s">
        <v>979</v>
      </c>
      <c r="D3" s="807"/>
      <c r="E3" s="807"/>
      <c r="F3" s="5"/>
      <c r="H3" s="5"/>
      <c r="I3" s="5"/>
      <c r="J3" s="5"/>
      <c r="K3" s="5"/>
      <c r="L3" s="5"/>
      <c r="M3" s="5"/>
      <c r="N3" s="5"/>
    </row>
    <row r="4" spans="1:14">
      <c r="A4" s="5"/>
      <c r="B4" s="5"/>
      <c r="C4" s="5"/>
      <c r="D4" s="70"/>
      <c r="E4" s="5"/>
      <c r="F4" s="5"/>
      <c r="G4" s="5"/>
      <c r="H4" s="5"/>
      <c r="I4" s="5"/>
      <c r="J4" s="5"/>
      <c r="K4" s="5"/>
      <c r="L4" s="5"/>
      <c r="M4" s="5"/>
      <c r="N4" s="5"/>
    </row>
    <row r="5" spans="1:14">
      <c r="A5" s="19">
        <v>1</v>
      </c>
      <c r="B5" s="2" t="s">
        <v>3</v>
      </c>
      <c r="C5" s="805" t="s">
        <v>690</v>
      </c>
      <c r="D5" s="805"/>
      <c r="E5" s="805"/>
      <c r="F5" s="5"/>
      <c r="G5" s="5"/>
      <c r="H5" s="5"/>
      <c r="I5" s="5"/>
      <c r="J5" s="5"/>
      <c r="K5" s="5"/>
      <c r="L5" s="5"/>
      <c r="M5" s="5"/>
      <c r="N5" s="5"/>
    </row>
    <row r="6" spans="1:14">
      <c r="A6" s="458"/>
      <c r="B6" s="810" t="s">
        <v>5</v>
      </c>
      <c r="C6" s="810"/>
      <c r="D6" s="810"/>
      <c r="E6" s="810"/>
      <c r="F6" s="5"/>
      <c r="G6" s="5"/>
      <c r="H6" s="5"/>
      <c r="I6" s="5"/>
      <c r="J6" s="5"/>
      <c r="K6" s="5"/>
      <c r="L6" s="5"/>
      <c r="M6" s="5"/>
      <c r="N6" s="5"/>
    </row>
    <row r="7" spans="1:14">
      <c r="A7" s="458"/>
      <c r="B7" s="6"/>
      <c r="C7" s="5"/>
      <c r="D7" s="70"/>
      <c r="E7" s="5"/>
      <c r="F7" s="5"/>
      <c r="G7" s="5"/>
      <c r="H7" s="5"/>
      <c r="I7" s="5"/>
      <c r="J7" s="5"/>
      <c r="K7" s="5"/>
      <c r="L7" s="5"/>
      <c r="M7" s="5"/>
      <c r="N7" s="5"/>
    </row>
    <row r="8" spans="1:14">
      <c r="A8" s="458">
        <v>2</v>
      </c>
      <c r="B8" s="2" t="s">
        <v>6</v>
      </c>
      <c r="C8" s="807" t="s">
        <v>1322</v>
      </c>
      <c r="D8" s="807"/>
      <c r="E8" s="807"/>
      <c r="F8" s="5"/>
      <c r="G8" s="5"/>
      <c r="H8" s="5"/>
      <c r="I8" s="5"/>
      <c r="J8" s="5"/>
      <c r="K8" s="5"/>
      <c r="L8" s="5"/>
      <c r="M8" s="5"/>
      <c r="N8" s="5"/>
    </row>
    <row r="9" spans="1:14">
      <c r="A9" s="458"/>
      <c r="B9" s="810" t="s">
        <v>5</v>
      </c>
      <c r="C9" s="810"/>
      <c r="D9" s="810"/>
      <c r="E9" s="810"/>
      <c r="F9" s="5"/>
      <c r="G9" s="5"/>
      <c r="H9" s="5"/>
      <c r="I9" s="5"/>
      <c r="J9" s="5"/>
      <c r="K9" s="5"/>
      <c r="L9" s="5"/>
      <c r="M9" s="5"/>
      <c r="N9" s="5"/>
    </row>
    <row r="10" spans="1:14">
      <c r="A10" s="458"/>
      <c r="B10" s="6"/>
      <c r="C10" s="5"/>
      <c r="D10" s="70"/>
      <c r="E10" s="5"/>
      <c r="F10" s="5"/>
      <c r="G10" s="5"/>
      <c r="H10" s="5"/>
      <c r="I10" s="5"/>
      <c r="J10" s="5"/>
      <c r="K10" s="5"/>
      <c r="L10" s="5"/>
      <c r="M10" s="5"/>
      <c r="N10" s="5"/>
    </row>
    <row r="11" spans="1:14" ht="40.799999999999997" customHeight="1">
      <c r="A11" s="458">
        <v>3</v>
      </c>
      <c r="B11" s="2" t="s">
        <v>7</v>
      </c>
      <c r="C11" s="799" t="s">
        <v>332</v>
      </c>
      <c r="D11" s="799"/>
      <c r="E11" s="799"/>
      <c r="F11" s="5"/>
      <c r="G11" s="5"/>
      <c r="H11" s="5"/>
      <c r="I11" s="5"/>
      <c r="J11" s="5"/>
      <c r="K11" s="5"/>
      <c r="L11" s="5"/>
      <c r="M11" s="5"/>
      <c r="N11" s="5"/>
    </row>
    <row r="12" spans="1:14">
      <c r="A12" s="458"/>
      <c r="B12" s="810" t="s">
        <v>5</v>
      </c>
      <c r="C12" s="810"/>
      <c r="D12" s="810"/>
      <c r="E12" s="810"/>
      <c r="F12" s="5"/>
      <c r="G12" s="5"/>
      <c r="H12" s="5"/>
      <c r="I12" s="5"/>
      <c r="J12" s="5"/>
      <c r="K12" s="5"/>
      <c r="L12" s="5"/>
      <c r="M12" s="5"/>
      <c r="N12" s="5"/>
    </row>
    <row r="13" spans="1:14">
      <c r="A13" s="458"/>
      <c r="B13" s="6"/>
      <c r="C13" s="5"/>
      <c r="D13" s="70"/>
      <c r="E13" s="5"/>
      <c r="F13" s="5"/>
      <c r="G13" s="5"/>
      <c r="H13" s="5"/>
      <c r="I13" s="5"/>
      <c r="J13" s="5"/>
      <c r="K13" s="5"/>
      <c r="L13" s="5"/>
      <c r="M13" s="5"/>
      <c r="N13" s="5"/>
    </row>
    <row r="14" spans="1:14">
      <c r="A14" s="458">
        <v>4</v>
      </c>
      <c r="B14" s="2" t="s">
        <v>9</v>
      </c>
      <c r="C14" s="807" t="s">
        <v>980</v>
      </c>
      <c r="D14" s="807"/>
      <c r="E14" s="807"/>
      <c r="F14" s="175"/>
      <c r="G14" s="5"/>
      <c r="H14" s="5"/>
      <c r="I14" s="5"/>
      <c r="J14" s="5"/>
      <c r="K14" s="5"/>
      <c r="L14" s="5"/>
      <c r="M14" s="5"/>
      <c r="N14" s="5"/>
    </row>
    <row r="15" spans="1:14">
      <c r="A15" s="458"/>
      <c r="B15" s="810" t="s">
        <v>10</v>
      </c>
      <c r="C15" s="810"/>
      <c r="D15" s="810"/>
      <c r="E15" s="810"/>
      <c r="F15" s="175"/>
      <c r="G15" s="5"/>
      <c r="H15" s="5"/>
      <c r="I15" s="5"/>
      <c r="J15" s="5"/>
      <c r="K15" s="5"/>
      <c r="L15" s="5"/>
      <c r="M15" s="5"/>
      <c r="N15" s="5"/>
    </row>
    <row r="16" spans="1:14">
      <c r="A16" s="458"/>
      <c r="B16" s="5"/>
      <c r="C16" s="5"/>
      <c r="D16" s="70"/>
      <c r="E16" s="5"/>
      <c r="F16" s="5"/>
      <c r="G16" s="5"/>
      <c r="H16" s="5"/>
      <c r="I16" s="5"/>
      <c r="J16" s="5"/>
      <c r="K16" s="5"/>
      <c r="L16" s="5"/>
      <c r="M16" s="5"/>
      <c r="N16" s="5"/>
    </row>
    <row r="17" spans="1:14" ht="30.75" customHeight="1">
      <c r="A17" s="458">
        <v>5</v>
      </c>
      <c r="B17" s="767" t="s">
        <v>308</v>
      </c>
      <c r="C17" s="800"/>
      <c r="D17" s="800"/>
      <c r="E17" s="800"/>
      <c r="F17" s="6"/>
      <c r="G17" s="6"/>
      <c r="H17" s="6"/>
      <c r="I17" s="6"/>
      <c r="J17" s="8"/>
      <c r="K17" s="8"/>
      <c r="L17" s="8"/>
      <c r="M17" s="8"/>
      <c r="N17" s="8"/>
    </row>
    <row r="18" spans="1:14">
      <c r="A18" s="458"/>
      <c r="B18" s="2" t="s">
        <v>12</v>
      </c>
      <c r="C18" s="1158">
        <v>0.12540000000000001</v>
      </c>
      <c r="D18" s="1158"/>
      <c r="E18" s="1158"/>
      <c r="F18" s="175"/>
      <c r="G18" s="8"/>
      <c r="H18" s="385"/>
      <c r="I18" s="8"/>
      <c r="J18" s="8"/>
      <c r="K18" s="8"/>
      <c r="L18" s="8"/>
      <c r="M18" s="8"/>
      <c r="N18" s="8"/>
    </row>
    <row r="19" spans="1:14" ht="26.4">
      <c r="A19" s="458"/>
      <c r="B19" s="453" t="s">
        <v>809</v>
      </c>
      <c r="C19" s="1102">
        <f>(3.2+4.56)/100</f>
        <v>7.7600000000000002E-2</v>
      </c>
      <c r="D19" s="1102"/>
      <c r="E19" s="1102"/>
      <c r="F19" s="464"/>
      <c r="G19" s="8"/>
      <c r="H19" s="5"/>
      <c r="I19" s="8"/>
      <c r="J19" s="8"/>
      <c r="K19" s="8"/>
      <c r="L19" s="8"/>
      <c r="M19" s="8"/>
      <c r="N19" s="8"/>
    </row>
    <row r="20" spans="1:14">
      <c r="A20" s="458"/>
      <c r="B20" s="453" t="s">
        <v>116</v>
      </c>
      <c r="C20" s="834" t="s">
        <v>106</v>
      </c>
      <c r="D20" s="834"/>
      <c r="E20" s="834"/>
      <c r="F20" s="464"/>
      <c r="G20" s="8"/>
      <c r="H20" s="8"/>
      <c r="I20" s="8"/>
      <c r="J20" s="8"/>
      <c r="K20" s="8"/>
      <c r="L20" s="8"/>
      <c r="M20" s="8"/>
      <c r="N20" s="8"/>
    </row>
    <row r="21" spans="1:14">
      <c r="A21" s="458"/>
      <c r="B21" s="463" t="s">
        <v>15</v>
      </c>
      <c r="C21" s="834" t="s">
        <v>107</v>
      </c>
      <c r="D21" s="834"/>
      <c r="E21" s="834"/>
      <c r="F21" s="464"/>
      <c r="G21" s="8"/>
      <c r="H21" s="8"/>
      <c r="I21" s="8"/>
      <c r="J21" s="8"/>
      <c r="K21" s="8"/>
      <c r="L21" s="8"/>
      <c r="M21" s="8"/>
      <c r="N21" s="8"/>
    </row>
    <row r="22" spans="1:14">
      <c r="A22" s="458"/>
      <c r="B22" s="448" t="s">
        <v>16</v>
      </c>
      <c r="C22" s="762" t="s">
        <v>89</v>
      </c>
      <c r="D22" s="762"/>
      <c r="E22" s="762"/>
      <c r="F22" s="464"/>
      <c r="G22" s="8"/>
      <c r="H22" s="8"/>
      <c r="I22" s="8"/>
      <c r="J22" s="8"/>
      <c r="K22" s="8"/>
      <c r="L22" s="8"/>
      <c r="M22" s="8"/>
      <c r="N22" s="8"/>
    </row>
    <row r="23" spans="1:14" ht="19.2" customHeight="1">
      <c r="A23" s="458"/>
      <c r="B23" s="797" t="s">
        <v>981</v>
      </c>
      <c r="C23" s="797"/>
      <c r="D23" s="797"/>
      <c r="E23" s="797"/>
      <c r="F23" s="464"/>
      <c r="G23" s="8"/>
      <c r="H23" s="8"/>
      <c r="I23" s="8"/>
      <c r="J23" s="8"/>
      <c r="K23" s="8"/>
      <c r="L23" s="8"/>
      <c r="M23" s="8"/>
      <c r="N23" s="8"/>
    </row>
    <row r="24" spans="1:14">
      <c r="A24" s="458">
        <v>6</v>
      </c>
      <c r="B24" s="767" t="s">
        <v>312</v>
      </c>
      <c r="C24" s="767"/>
      <c r="D24" s="767"/>
      <c r="E24" s="767"/>
      <c r="F24" s="6"/>
      <c r="G24" s="6"/>
      <c r="H24" s="8"/>
      <c r="I24" s="6"/>
      <c r="J24" s="6"/>
      <c r="K24" s="5"/>
      <c r="L24" s="5"/>
      <c r="M24" s="5"/>
      <c r="N24" s="5"/>
    </row>
    <row r="25" spans="1:14">
      <c r="A25" s="458"/>
      <c r="B25" s="812" t="s">
        <v>19</v>
      </c>
      <c r="C25" s="813"/>
      <c r="D25" s="813"/>
      <c r="E25" s="842"/>
      <c r="F25" s="464"/>
      <c r="G25" s="5"/>
      <c r="H25" s="5"/>
      <c r="I25" s="5"/>
      <c r="J25" s="5"/>
      <c r="K25" s="5"/>
      <c r="L25" s="5"/>
      <c r="M25" s="5"/>
      <c r="N25" s="5"/>
    </row>
    <row r="26" spans="1:14">
      <c r="A26" s="458"/>
      <c r="B26" s="448" t="s">
        <v>20</v>
      </c>
      <c r="C26" s="452" t="s">
        <v>97</v>
      </c>
      <c r="D26" s="73" t="s">
        <v>98</v>
      </c>
      <c r="E26" s="452" t="s">
        <v>22</v>
      </c>
      <c r="F26" s="464"/>
      <c r="G26" s="5"/>
      <c r="H26" s="5"/>
      <c r="I26" s="5"/>
      <c r="J26" s="5"/>
      <c r="K26" s="5"/>
      <c r="L26" s="5"/>
      <c r="M26" s="5"/>
      <c r="N26" s="5"/>
    </row>
    <row r="27" spans="1:14" ht="15" customHeight="1">
      <c r="A27" s="458"/>
      <c r="B27" s="449" t="s">
        <v>441</v>
      </c>
      <c r="C27" s="967" t="s">
        <v>600</v>
      </c>
      <c r="D27" s="967" t="s">
        <v>99</v>
      </c>
      <c r="E27" s="967" t="s">
        <v>91</v>
      </c>
      <c r="F27" s="464"/>
      <c r="G27" s="5"/>
      <c r="H27" s="5"/>
      <c r="I27" s="5"/>
      <c r="J27" s="5"/>
      <c r="K27" s="5"/>
      <c r="L27" s="5"/>
      <c r="M27" s="5"/>
      <c r="N27" s="5"/>
    </row>
    <row r="28" spans="1:14">
      <c r="A28" s="458"/>
      <c r="B28" s="449" t="s">
        <v>24</v>
      </c>
      <c r="C28" s="968"/>
      <c r="D28" s="968"/>
      <c r="E28" s="968"/>
      <c r="F28" s="464"/>
      <c r="G28" s="5"/>
      <c r="H28" s="5"/>
      <c r="I28" s="5"/>
      <c r="J28" s="5"/>
      <c r="K28" s="5"/>
      <c r="L28" s="5"/>
      <c r="M28" s="5"/>
      <c r="N28" s="5"/>
    </row>
    <row r="29" spans="1:14">
      <c r="A29" s="458"/>
      <c r="B29" s="449" t="s">
        <v>25</v>
      </c>
      <c r="C29" s="968"/>
      <c r="D29" s="968"/>
      <c r="E29" s="968"/>
      <c r="F29" s="464"/>
      <c r="G29" s="5"/>
      <c r="H29" s="5"/>
      <c r="I29" s="5"/>
      <c r="J29" s="5"/>
      <c r="K29" s="5"/>
      <c r="L29" s="5"/>
      <c r="M29" s="5"/>
      <c r="N29" s="5"/>
    </row>
    <row r="30" spans="1:14">
      <c r="A30" s="458"/>
      <c r="B30" s="449" t="s">
        <v>26</v>
      </c>
      <c r="C30" s="969"/>
      <c r="D30" s="969"/>
      <c r="E30" s="969"/>
      <c r="F30" s="464"/>
      <c r="G30" s="5"/>
      <c r="H30" s="5"/>
      <c r="I30" s="5"/>
      <c r="J30" s="5"/>
      <c r="K30" s="5"/>
      <c r="L30" s="5"/>
      <c r="M30" s="5"/>
      <c r="N30" s="5"/>
    </row>
    <row r="31" spans="1:14">
      <c r="A31" s="458"/>
      <c r="B31" s="768" t="s">
        <v>693</v>
      </c>
      <c r="C31" s="769"/>
      <c r="D31" s="769"/>
      <c r="E31" s="770"/>
      <c r="F31" s="464"/>
      <c r="G31" s="5"/>
      <c r="H31" s="5"/>
      <c r="I31" s="5"/>
      <c r="J31" s="5"/>
      <c r="K31" s="5"/>
      <c r="L31" s="5"/>
      <c r="M31" s="5"/>
      <c r="N31" s="5"/>
    </row>
    <row r="32" spans="1:14">
      <c r="A32" s="458"/>
      <c r="B32" s="8"/>
      <c r="C32" s="464"/>
      <c r="D32" s="72"/>
      <c r="E32" s="464"/>
      <c r="F32" s="464"/>
      <c r="G32" s="5"/>
      <c r="H32" s="5"/>
      <c r="I32" s="5"/>
      <c r="J32" s="5"/>
      <c r="K32" s="5"/>
      <c r="L32" s="5"/>
      <c r="M32" s="5"/>
      <c r="N32" s="5"/>
    </row>
    <row r="33" spans="1:14">
      <c r="A33" s="458">
        <v>7</v>
      </c>
      <c r="B33" s="767" t="s">
        <v>27</v>
      </c>
      <c r="C33" s="767"/>
      <c r="D33" s="767"/>
      <c r="E33" s="767"/>
      <c r="F33" s="6"/>
      <c r="G33" s="6"/>
      <c r="H33" s="6"/>
      <c r="I33" s="6"/>
      <c r="J33" s="6"/>
      <c r="K33" s="5"/>
      <c r="L33" s="5"/>
      <c r="M33" s="5"/>
      <c r="N33" s="5"/>
    </row>
    <row r="34" spans="1:14">
      <c r="A34" s="458"/>
      <c r="B34" s="448" t="s">
        <v>28</v>
      </c>
      <c r="C34" s="762" t="s">
        <v>106</v>
      </c>
      <c r="D34" s="762"/>
      <c r="E34" s="762"/>
      <c r="F34" s="8"/>
      <c r="G34" s="5"/>
      <c r="H34" s="5"/>
      <c r="I34" s="5"/>
      <c r="J34" s="5"/>
      <c r="K34" s="5"/>
      <c r="L34" s="5"/>
      <c r="M34" s="5"/>
      <c r="N34" s="5"/>
    </row>
    <row r="35" spans="1:14">
      <c r="A35" s="458"/>
      <c r="B35" s="448" t="s">
        <v>30</v>
      </c>
      <c r="C35" s="762" t="s">
        <v>107</v>
      </c>
      <c r="D35" s="762"/>
      <c r="E35" s="762"/>
      <c r="F35" s="8"/>
      <c r="G35" s="5"/>
      <c r="H35" s="5"/>
      <c r="I35" s="5"/>
      <c r="J35" s="5"/>
      <c r="K35" s="5"/>
      <c r="L35" s="5"/>
      <c r="M35" s="5"/>
      <c r="N35" s="5"/>
    </row>
    <row r="36" spans="1:14">
      <c r="A36" s="458"/>
      <c r="B36" s="448" t="s">
        <v>31</v>
      </c>
      <c r="C36" s="762" t="s">
        <v>89</v>
      </c>
      <c r="D36" s="762"/>
      <c r="E36" s="762"/>
      <c r="F36" s="8"/>
      <c r="G36" s="5"/>
      <c r="H36" s="5"/>
      <c r="I36" s="5"/>
      <c r="J36" s="5"/>
      <c r="K36" s="5"/>
      <c r="L36" s="5"/>
      <c r="M36" s="5"/>
      <c r="N36" s="5"/>
    </row>
    <row r="37" spans="1:14">
      <c r="A37" s="458"/>
      <c r="B37" s="5"/>
      <c r="C37" s="8"/>
      <c r="D37" s="71"/>
      <c r="E37" s="8"/>
      <c r="F37" s="8"/>
      <c r="G37" s="5"/>
      <c r="H37" s="5"/>
      <c r="I37" s="5"/>
      <c r="J37" s="5"/>
      <c r="K37" s="5"/>
      <c r="L37" s="5"/>
      <c r="M37" s="5"/>
      <c r="N37" s="5"/>
    </row>
    <row r="38" spans="1:14">
      <c r="A38" s="458">
        <v>8</v>
      </c>
      <c r="B38" s="767" t="s">
        <v>310</v>
      </c>
      <c r="C38" s="767"/>
      <c r="D38" s="767"/>
      <c r="E38" s="767"/>
      <c r="F38" s="6"/>
      <c r="G38" s="6"/>
      <c r="H38" s="6"/>
      <c r="I38" s="6"/>
      <c r="J38" s="6"/>
      <c r="K38" s="5"/>
      <c r="L38" s="5"/>
      <c r="M38" s="5"/>
      <c r="N38" s="5"/>
    </row>
    <row r="39" spans="1:14" ht="15" customHeight="1">
      <c r="A39" s="458"/>
      <c r="B39" s="448" t="s">
        <v>33</v>
      </c>
      <c r="C39" s="762" t="s">
        <v>106</v>
      </c>
      <c r="D39" s="762"/>
      <c r="E39" s="762"/>
      <c r="F39" s="8"/>
      <c r="G39" s="5"/>
      <c r="H39" s="5"/>
      <c r="I39" s="5"/>
      <c r="J39" s="5"/>
      <c r="K39" s="5"/>
      <c r="L39" s="5"/>
      <c r="M39" s="5"/>
      <c r="N39" s="5"/>
    </row>
    <row r="40" spans="1:14" ht="14.4" customHeight="1">
      <c r="A40" s="458"/>
      <c r="B40" s="448" t="s">
        <v>30</v>
      </c>
      <c r="C40" s="762" t="s">
        <v>107</v>
      </c>
      <c r="D40" s="762"/>
      <c r="E40" s="762"/>
      <c r="F40" s="8"/>
      <c r="G40" s="5"/>
      <c r="H40" s="5"/>
      <c r="I40" s="5"/>
      <c r="J40" s="5"/>
      <c r="K40" s="5"/>
      <c r="L40" s="5"/>
      <c r="M40" s="5"/>
      <c r="N40" s="5"/>
    </row>
    <row r="41" spans="1:14" ht="14.4" customHeight="1">
      <c r="A41" s="458"/>
      <c r="B41" s="448" t="s">
        <v>31</v>
      </c>
      <c r="C41" s="762" t="s">
        <v>89</v>
      </c>
      <c r="D41" s="762"/>
      <c r="E41" s="762"/>
      <c r="F41" s="8"/>
      <c r="G41" s="5"/>
      <c r="H41" s="5"/>
      <c r="I41" s="5"/>
      <c r="J41" s="5"/>
      <c r="K41" s="5"/>
      <c r="L41" s="5"/>
      <c r="M41" s="5"/>
      <c r="N41" s="5"/>
    </row>
    <row r="42" spans="1:14">
      <c r="A42" s="458"/>
      <c r="B42" s="768" t="s">
        <v>131</v>
      </c>
      <c r="C42" s="769"/>
      <c r="D42" s="769"/>
      <c r="E42" s="770"/>
      <c r="F42" s="8"/>
      <c r="G42" s="5"/>
      <c r="H42" s="5"/>
      <c r="I42" s="5"/>
      <c r="J42" s="5"/>
      <c r="K42" s="5"/>
      <c r="L42" s="5"/>
      <c r="M42" s="5"/>
      <c r="N42" s="5"/>
    </row>
    <row r="43" spans="1:14">
      <c r="A43" s="465"/>
      <c r="B43" s="5"/>
      <c r="C43" s="5"/>
      <c r="D43" s="75"/>
      <c r="E43" s="8"/>
      <c r="F43" s="5"/>
      <c r="G43" s="5"/>
      <c r="H43" s="5"/>
      <c r="I43" s="5"/>
      <c r="J43" s="5"/>
      <c r="K43" s="5"/>
      <c r="L43" s="5"/>
      <c r="M43" s="5"/>
      <c r="N43" s="5"/>
    </row>
    <row r="44" spans="1:14">
      <c r="A44" s="11">
        <v>9</v>
      </c>
      <c r="B44" s="766" t="s">
        <v>311</v>
      </c>
      <c r="C44" s="767"/>
      <c r="D44" s="767"/>
      <c r="E44" s="767"/>
      <c r="F44" s="12"/>
      <c r="G44" s="6"/>
      <c r="H44" s="6"/>
      <c r="I44" s="6"/>
      <c r="J44" s="5"/>
      <c r="K44" s="5"/>
      <c r="L44" s="5"/>
      <c r="M44" s="5"/>
      <c r="N44" s="5"/>
    </row>
    <row r="45" spans="1:14" ht="52.8">
      <c r="A45" s="11"/>
      <c r="B45" s="451" t="s">
        <v>36</v>
      </c>
      <c r="C45" s="460" t="s">
        <v>37</v>
      </c>
      <c r="D45" s="405" t="s">
        <v>38</v>
      </c>
      <c r="E45" s="460" t="s">
        <v>92</v>
      </c>
      <c r="F45" s="5"/>
      <c r="G45" s="5"/>
      <c r="H45" s="5"/>
      <c r="I45" s="5"/>
      <c r="J45" s="5"/>
      <c r="K45" s="5"/>
      <c r="L45" s="5"/>
      <c r="M45" s="5"/>
      <c r="N45" s="5"/>
    </row>
    <row r="46" spans="1:14" ht="345.6">
      <c r="A46" s="13"/>
      <c r="B46" s="459" t="s">
        <v>982</v>
      </c>
      <c r="C46" s="459" t="s">
        <v>1323</v>
      </c>
      <c r="D46" s="459" t="s">
        <v>983</v>
      </c>
      <c r="E46" s="459" t="s">
        <v>984</v>
      </c>
      <c r="F46" s="5"/>
      <c r="G46" s="5"/>
      <c r="H46" s="5"/>
      <c r="I46" s="5"/>
      <c r="J46" s="5"/>
      <c r="K46" s="5"/>
      <c r="L46" s="5"/>
      <c r="M46" s="5"/>
      <c r="N46" s="5"/>
    </row>
    <row r="47" spans="1:14">
      <c r="A47" s="14"/>
      <c r="B47" s="839" t="s">
        <v>985</v>
      </c>
      <c r="C47" s="840"/>
      <c r="D47" s="840"/>
      <c r="E47" s="841"/>
      <c r="F47" s="464"/>
      <c r="G47" s="464"/>
      <c r="H47" s="464"/>
      <c r="I47" s="5"/>
      <c r="J47" s="5"/>
      <c r="K47" s="5"/>
      <c r="L47" s="5"/>
      <c r="M47" s="5"/>
      <c r="N47" s="5"/>
    </row>
    <row r="48" spans="1:14">
      <c r="A48" s="15"/>
      <c r="B48" s="37"/>
      <c r="C48" s="455"/>
      <c r="D48" s="75"/>
      <c r="E48" s="455"/>
      <c r="F48" s="464"/>
      <c r="G48" s="464"/>
      <c r="H48" s="464"/>
      <c r="I48" s="464"/>
      <c r="J48" s="5"/>
      <c r="K48" s="5"/>
      <c r="L48" s="5"/>
      <c r="M48" s="5"/>
      <c r="N48" s="5"/>
    </row>
    <row r="49" spans="1:14">
      <c r="A49" s="11">
        <v>10</v>
      </c>
      <c r="B49" s="766" t="s">
        <v>311</v>
      </c>
      <c r="C49" s="767"/>
      <c r="D49" s="767"/>
      <c r="E49" s="767"/>
      <c r="F49" s="464"/>
      <c r="G49" s="464"/>
      <c r="H49" s="464"/>
      <c r="I49" s="5"/>
      <c r="J49" s="5"/>
      <c r="K49" s="5"/>
      <c r="L49" s="5"/>
      <c r="M49" s="5"/>
      <c r="N49" s="5"/>
    </row>
    <row r="50" spans="1:14" ht="21.75" customHeight="1">
      <c r="A50" s="13"/>
      <c r="B50" s="867" t="s">
        <v>41</v>
      </c>
      <c r="C50" s="1142" t="s">
        <v>1323</v>
      </c>
      <c r="D50" s="1143"/>
      <c r="E50" s="1144"/>
      <c r="F50" s="5"/>
      <c r="G50" s="5"/>
      <c r="H50" s="5"/>
      <c r="I50" s="5"/>
      <c r="J50" s="5"/>
      <c r="K50" s="1"/>
      <c r="L50" s="5"/>
      <c r="M50" s="5"/>
      <c r="N50" s="5"/>
    </row>
    <row r="51" spans="1:14" ht="35.4" customHeight="1">
      <c r="A51" s="13"/>
      <c r="B51" s="868"/>
      <c r="C51" s="1145"/>
      <c r="D51" s="1146"/>
      <c r="E51" s="1147"/>
      <c r="F51" s="5"/>
      <c r="G51" s="5"/>
      <c r="H51" s="5"/>
      <c r="I51" s="5"/>
      <c r="J51" s="5"/>
      <c r="K51" s="1"/>
      <c r="L51" s="5"/>
      <c r="M51" s="5"/>
      <c r="N51" s="5"/>
    </row>
    <row r="52" spans="1:14" ht="71.400000000000006" customHeight="1">
      <c r="A52" s="11"/>
      <c r="B52" s="16" t="s">
        <v>42</v>
      </c>
      <c r="C52" s="1148" t="s">
        <v>986</v>
      </c>
      <c r="D52" s="1148"/>
      <c r="E52" s="1148"/>
      <c r="F52" s="5"/>
      <c r="G52" s="5"/>
      <c r="H52" s="5"/>
      <c r="I52" s="5"/>
      <c r="J52" s="5"/>
      <c r="K52" s="5"/>
      <c r="L52" s="5"/>
      <c r="M52" s="5"/>
      <c r="N52" s="5"/>
    </row>
    <row r="53" spans="1:14">
      <c r="A53" s="13"/>
      <c r="B53" s="16" t="s">
        <v>43</v>
      </c>
      <c r="C53" s="875" t="s">
        <v>44</v>
      </c>
      <c r="D53" s="876"/>
      <c r="E53" s="877"/>
      <c r="F53" s="5"/>
      <c r="G53" s="5"/>
      <c r="H53" s="5"/>
      <c r="I53" s="5"/>
      <c r="J53" s="5"/>
      <c r="K53" s="17"/>
      <c r="L53" s="5"/>
      <c r="M53" s="5"/>
      <c r="N53" s="5"/>
    </row>
    <row r="54" spans="1:14" ht="14.4" customHeight="1">
      <c r="A54" s="13"/>
      <c r="B54" s="839" t="s">
        <v>985</v>
      </c>
      <c r="C54" s="840"/>
      <c r="D54" s="840"/>
      <c r="E54" s="841"/>
      <c r="F54" s="5"/>
      <c r="G54" s="5"/>
      <c r="H54" s="5"/>
      <c r="I54" s="5"/>
      <c r="J54" s="5"/>
      <c r="K54" s="17"/>
      <c r="L54" s="5"/>
      <c r="M54" s="5"/>
      <c r="N54" s="5"/>
    </row>
    <row r="55" spans="1:14">
      <c r="A55" s="18" t="s">
        <v>45</v>
      </c>
      <c r="B55" s="858" t="s">
        <v>46</v>
      </c>
      <c r="C55" s="858"/>
      <c r="D55" s="858"/>
      <c r="E55" s="858"/>
      <c r="F55" s="38"/>
      <c r="G55" s="38"/>
      <c r="H55" s="38"/>
      <c r="I55" s="38"/>
      <c r="J55" s="38"/>
      <c r="K55" s="38"/>
      <c r="L55" s="38"/>
      <c r="M55" s="38"/>
      <c r="N55" s="38"/>
    </row>
    <row r="56" spans="1:14">
      <c r="A56" s="23"/>
      <c r="B56" s="24"/>
      <c r="C56" s="25"/>
      <c r="D56" s="76"/>
      <c r="E56" s="25"/>
      <c r="F56" s="25"/>
      <c r="G56" s="5"/>
      <c r="H56" s="5"/>
      <c r="I56" s="5"/>
      <c r="J56" s="5"/>
      <c r="K56" s="5"/>
      <c r="L56" s="5"/>
      <c r="M56" s="5"/>
      <c r="N56" s="5"/>
    </row>
    <row r="57" spans="1:14">
      <c r="A57" s="458">
        <v>11</v>
      </c>
      <c r="B57" s="2" t="s">
        <v>47</v>
      </c>
      <c r="C57" s="953" t="s">
        <v>134</v>
      </c>
      <c r="D57" s="953"/>
      <c r="E57" s="953"/>
      <c r="F57" s="6"/>
      <c r="G57" s="6"/>
      <c r="H57" s="26"/>
      <c r="I57" s="6"/>
      <c r="J57" s="6"/>
      <c r="K57" s="5"/>
      <c r="L57" s="5"/>
      <c r="M57" s="5"/>
      <c r="N57" s="5"/>
    </row>
    <row r="58" spans="1:14">
      <c r="A58" s="458"/>
      <c r="B58" s="464"/>
      <c r="C58" s="464"/>
      <c r="D58" s="72"/>
      <c r="E58" s="464"/>
      <c r="F58" s="464"/>
      <c r="G58" s="464"/>
      <c r="H58" s="27"/>
      <c r="I58" s="27"/>
      <c r="J58" s="464"/>
      <c r="K58" s="5"/>
      <c r="L58" s="5"/>
      <c r="M58" s="5"/>
      <c r="N58" s="5"/>
    </row>
    <row r="59" spans="1:14">
      <c r="A59" s="458">
        <v>12</v>
      </c>
      <c r="B59" s="6" t="s">
        <v>48</v>
      </c>
      <c r="C59" s="6"/>
      <c r="D59" s="77"/>
      <c r="E59" s="26"/>
      <c r="F59" s="26"/>
      <c r="G59" s="6"/>
      <c r="H59" s="6"/>
      <c r="I59" s="26"/>
      <c r="J59" s="6"/>
      <c r="K59" s="6"/>
      <c r="L59" s="6"/>
      <c r="M59" s="6"/>
      <c r="N59" s="6"/>
    </row>
    <row r="60" spans="1:14">
      <c r="A60" s="458"/>
      <c r="B60" s="6"/>
      <c r="C60" s="6"/>
      <c r="D60" s="77"/>
      <c r="E60" s="26"/>
      <c r="F60" s="26"/>
      <c r="G60" s="26"/>
      <c r="H60" s="6"/>
      <c r="I60" s="6"/>
      <c r="J60" s="6"/>
      <c r="K60" s="6"/>
      <c r="L60" s="6"/>
      <c r="M60" s="6"/>
      <c r="N60" s="6"/>
    </row>
    <row r="61" spans="1:14">
      <c r="A61" s="458"/>
      <c r="B61" s="448" t="s">
        <v>49</v>
      </c>
      <c r="C61" s="762" t="s">
        <v>987</v>
      </c>
      <c r="D61" s="762"/>
      <c r="E61" s="762"/>
      <c r="F61" s="27"/>
      <c r="G61" s="27"/>
      <c r="H61" s="464"/>
      <c r="I61" s="464"/>
      <c r="J61" s="464"/>
      <c r="K61" s="464"/>
      <c r="L61" s="464"/>
      <c r="M61" s="464"/>
      <c r="N61" s="464"/>
    </row>
    <row r="62" spans="1:14">
      <c r="A62" s="458"/>
      <c r="B62" s="464"/>
      <c r="C62" s="464"/>
      <c r="D62" s="115"/>
      <c r="E62" s="55"/>
      <c r="F62" s="464"/>
      <c r="G62" s="464"/>
      <c r="H62" s="55"/>
      <c r="I62" s="464"/>
      <c r="J62" s="55"/>
      <c r="K62" s="464"/>
      <c r="L62" s="464"/>
      <c r="M62" s="464"/>
      <c r="N62" s="464"/>
    </row>
    <row r="63" spans="1:14">
      <c r="A63" s="458"/>
      <c r="B63" s="464"/>
      <c r="C63" s="464"/>
      <c r="D63" s="115"/>
      <c r="E63" s="55"/>
      <c r="F63" s="464"/>
      <c r="G63" s="464"/>
      <c r="H63" s="55"/>
      <c r="I63" s="464"/>
      <c r="J63" s="55"/>
      <c r="K63" s="464"/>
      <c r="L63" s="464"/>
      <c r="M63" s="464"/>
      <c r="N63" s="464"/>
    </row>
    <row r="64" spans="1:14">
      <c r="A64" s="458"/>
      <c r="B64" s="464"/>
      <c r="C64" s="55">
        <v>45551</v>
      </c>
      <c r="D64" s="115">
        <f>+C64+29</f>
        <v>45580</v>
      </c>
      <c r="E64" s="55">
        <f>+C64+89</f>
        <v>45640</v>
      </c>
      <c r="F64" s="464"/>
      <c r="G64" s="464"/>
      <c r="H64" s="55"/>
      <c r="I64" s="464"/>
      <c r="J64" s="55"/>
      <c r="K64" s="464"/>
      <c r="L64" s="464"/>
      <c r="M64" s="464"/>
      <c r="N64" s="464"/>
    </row>
    <row r="65" spans="1:14">
      <c r="A65" s="458"/>
      <c r="B65" s="767" t="s">
        <v>50</v>
      </c>
      <c r="C65" s="800" t="s">
        <v>988</v>
      </c>
      <c r="D65" s="908" t="s">
        <v>100</v>
      </c>
      <c r="E65" s="802" t="s">
        <v>96</v>
      </c>
      <c r="F65" s="790" t="s">
        <v>117</v>
      </c>
      <c r="G65" s="791"/>
      <c r="H65" s="792"/>
      <c r="I65" s="771" t="s">
        <v>52</v>
      </c>
      <c r="J65" s="771"/>
      <c r="K65" s="771"/>
      <c r="L65" s="771" t="s">
        <v>53</v>
      </c>
      <c r="M65" s="771"/>
      <c r="N65" s="771"/>
    </row>
    <row r="66" spans="1:14" ht="52.8">
      <c r="A66" s="465"/>
      <c r="B66" s="767"/>
      <c r="C66" s="801"/>
      <c r="D66" s="909"/>
      <c r="E66" s="803"/>
      <c r="F66" s="448" t="s">
        <v>54</v>
      </c>
      <c r="G66" s="448" t="s">
        <v>55</v>
      </c>
      <c r="H66" s="448" t="s">
        <v>56</v>
      </c>
      <c r="I66" s="448" t="s">
        <v>57</v>
      </c>
      <c r="J66" s="448" t="s">
        <v>55</v>
      </c>
      <c r="K66" s="448" t="s">
        <v>56</v>
      </c>
      <c r="L66" s="448" t="s">
        <v>57</v>
      </c>
      <c r="M66" s="448" t="s">
        <v>55</v>
      </c>
      <c r="N66" s="448" t="s">
        <v>56</v>
      </c>
    </row>
    <row r="67" spans="1:14">
      <c r="A67" s="465"/>
      <c r="B67" s="448" t="s">
        <v>80</v>
      </c>
      <c r="C67" s="130">
        <v>198.45</v>
      </c>
      <c r="D67" s="456">
        <v>227</v>
      </c>
      <c r="E67" s="456" t="s">
        <v>381</v>
      </c>
      <c r="F67" s="456" t="s">
        <v>40</v>
      </c>
      <c r="G67" s="456" t="s">
        <v>40</v>
      </c>
      <c r="H67" s="456" t="s">
        <v>40</v>
      </c>
      <c r="I67" s="456" t="s">
        <v>40</v>
      </c>
      <c r="J67" s="456" t="s">
        <v>40</v>
      </c>
      <c r="K67" s="456" t="s">
        <v>40</v>
      </c>
      <c r="L67" s="456" t="s">
        <v>40</v>
      </c>
      <c r="M67" s="456" t="s">
        <v>40</v>
      </c>
      <c r="N67" s="456" t="s">
        <v>40</v>
      </c>
    </row>
    <row r="68" spans="1:14">
      <c r="A68" s="465"/>
      <c r="B68" s="448" t="s">
        <v>696</v>
      </c>
      <c r="C68" s="130">
        <v>25383.75</v>
      </c>
      <c r="D68" s="456">
        <v>25057.35</v>
      </c>
      <c r="E68" s="456" t="s">
        <v>381</v>
      </c>
      <c r="F68" s="456" t="s">
        <v>40</v>
      </c>
      <c r="G68" s="456" t="s">
        <v>40</v>
      </c>
      <c r="H68" s="456" t="s">
        <v>40</v>
      </c>
      <c r="I68" s="456" t="s">
        <v>40</v>
      </c>
      <c r="J68" s="456" t="s">
        <v>40</v>
      </c>
      <c r="K68" s="456" t="s">
        <v>40</v>
      </c>
      <c r="L68" s="456" t="s">
        <v>40</v>
      </c>
      <c r="M68" s="456" t="s">
        <v>40</v>
      </c>
      <c r="N68" s="456" t="s">
        <v>40</v>
      </c>
    </row>
    <row r="69" spans="1:14">
      <c r="A69" s="465"/>
      <c r="B69" s="448" t="s">
        <v>313</v>
      </c>
      <c r="C69" s="829" t="s">
        <v>76</v>
      </c>
      <c r="D69" s="829"/>
      <c r="E69" s="829"/>
      <c r="F69" s="829"/>
      <c r="G69" s="829"/>
      <c r="H69" s="829"/>
      <c r="I69" s="829"/>
      <c r="J69" s="829"/>
      <c r="K69" s="829"/>
      <c r="L69" s="829"/>
      <c r="M69" s="829"/>
      <c r="N69" s="829"/>
    </row>
    <row r="70" spans="1:14" s="5" customFormat="1" ht="13.2">
      <c r="A70" s="465"/>
      <c r="B70" s="830" t="s">
        <v>697</v>
      </c>
      <c r="C70" s="830"/>
      <c r="D70" s="830"/>
      <c r="E70" s="830"/>
      <c r="F70" s="830"/>
      <c r="G70" s="830"/>
      <c r="H70" s="830"/>
      <c r="I70" s="830"/>
      <c r="J70" s="830"/>
      <c r="K70" s="830"/>
      <c r="L70" s="830"/>
      <c r="M70" s="830"/>
      <c r="N70" s="830"/>
    </row>
    <row r="71" spans="1:14">
      <c r="A71" s="465"/>
      <c r="B71" s="832" t="s">
        <v>79</v>
      </c>
      <c r="C71" s="832"/>
      <c r="D71" s="832"/>
      <c r="E71" s="832"/>
      <c r="F71" s="832"/>
      <c r="G71" s="832"/>
      <c r="H71" s="832"/>
      <c r="I71" s="832"/>
      <c r="J71" s="832"/>
      <c r="K71" s="832"/>
      <c r="L71" s="832"/>
      <c r="M71" s="832"/>
      <c r="N71" s="832"/>
    </row>
    <row r="72" spans="1:14">
      <c r="A72" s="465"/>
      <c r="B72" s="810" t="s">
        <v>60</v>
      </c>
      <c r="C72" s="810"/>
      <c r="D72" s="810"/>
      <c r="E72" s="810"/>
      <c r="F72" s="810"/>
      <c r="G72" s="810"/>
      <c r="H72" s="810"/>
      <c r="I72" s="810"/>
      <c r="J72" s="810"/>
      <c r="K72" s="810"/>
      <c r="L72" s="810"/>
      <c r="M72" s="810"/>
      <c r="N72" s="810"/>
    </row>
    <row r="73" spans="1:14">
      <c r="A73" s="1"/>
      <c r="B73" s="853" t="s">
        <v>61</v>
      </c>
      <c r="C73" s="853"/>
      <c r="D73" s="853"/>
      <c r="E73" s="853"/>
      <c r="F73" s="853"/>
      <c r="G73" s="853"/>
      <c r="H73" s="853"/>
      <c r="I73" s="853"/>
      <c r="J73" s="853"/>
      <c r="K73" s="853"/>
      <c r="L73" s="853"/>
      <c r="M73" s="853"/>
      <c r="N73" s="853"/>
    </row>
    <row r="74" spans="1:14">
      <c r="A74" s="465"/>
      <c r="B74" s="831" t="s">
        <v>110</v>
      </c>
      <c r="C74" s="831"/>
      <c r="D74" s="831"/>
      <c r="E74" s="831"/>
      <c r="F74" s="831"/>
      <c r="G74" s="831"/>
      <c r="H74" s="831"/>
      <c r="I74" s="831"/>
      <c r="J74" s="831"/>
      <c r="K74" s="831"/>
      <c r="L74" s="831"/>
      <c r="M74" s="831"/>
      <c r="N74" s="831"/>
    </row>
    <row r="75" spans="1:14">
      <c r="A75" s="465"/>
      <c r="B75" s="831" t="s">
        <v>62</v>
      </c>
      <c r="C75" s="831"/>
      <c r="D75" s="831"/>
      <c r="E75" s="831"/>
      <c r="F75" s="831"/>
      <c r="G75" s="831"/>
      <c r="H75" s="831"/>
      <c r="I75" s="831"/>
      <c r="J75" s="831"/>
      <c r="K75" s="831"/>
      <c r="L75" s="831"/>
      <c r="M75" s="831"/>
      <c r="N75" s="831"/>
    </row>
    <row r="76" spans="1:14">
      <c r="A76" s="465"/>
      <c r="B76" s="30"/>
      <c r="C76" s="30"/>
      <c r="D76" s="78"/>
      <c r="E76" s="30"/>
      <c r="F76" s="30"/>
      <c r="G76" s="8"/>
      <c r="H76" s="8"/>
      <c r="I76" s="8"/>
      <c r="J76" s="8"/>
      <c r="K76" s="8"/>
      <c r="L76" s="8" t="s">
        <v>119</v>
      </c>
      <c r="M76" s="8"/>
      <c r="N76" s="8"/>
    </row>
    <row r="77" spans="1:14" ht="48" customHeight="1">
      <c r="A77" s="458">
        <v>13</v>
      </c>
      <c r="B77" s="796" t="s">
        <v>63</v>
      </c>
      <c r="C77" s="797"/>
      <c r="D77" s="797"/>
      <c r="E77" s="797"/>
      <c r="F77" s="797"/>
      <c r="G77" s="766"/>
      <c r="H77" s="6"/>
      <c r="I77" s="6"/>
      <c r="J77" s="6"/>
      <c r="K77" s="6"/>
      <c r="L77" s="6"/>
      <c r="M77" s="6"/>
      <c r="N77" s="6"/>
    </row>
    <row r="78" spans="1:14">
      <c r="A78" s="458"/>
      <c r="B78" s="5"/>
      <c r="C78" s="464"/>
      <c r="D78" s="72"/>
      <c r="E78" s="464"/>
      <c r="F78" s="464"/>
      <c r="G78" s="464"/>
      <c r="H78" s="464"/>
      <c r="I78" s="464"/>
      <c r="J78" s="464"/>
      <c r="K78" s="464"/>
      <c r="L78" s="464"/>
      <c r="M78" s="464"/>
      <c r="N78" s="464"/>
    </row>
    <row r="79" spans="1:14" ht="26.4">
      <c r="A79" s="465"/>
      <c r="B79" s="450" t="s">
        <v>64</v>
      </c>
      <c r="C79" s="452" t="s">
        <v>65</v>
      </c>
      <c r="D79" s="73" t="s">
        <v>342</v>
      </c>
      <c r="E79" s="452" t="s">
        <v>94</v>
      </c>
      <c r="F79" s="452" t="s">
        <v>67</v>
      </c>
      <c r="G79" s="452" t="s">
        <v>81</v>
      </c>
      <c r="H79" s="8"/>
      <c r="I79" s="8"/>
      <c r="J79" s="8"/>
      <c r="K79" s="8"/>
      <c r="L79" s="8"/>
      <c r="M79" s="8"/>
      <c r="N79" s="8"/>
    </row>
    <row r="80" spans="1:14" ht="25.5" customHeight="1">
      <c r="A80" s="465"/>
      <c r="B80" s="828" t="s">
        <v>440</v>
      </c>
      <c r="C80" s="91" t="s">
        <v>989</v>
      </c>
      <c r="D80" s="130">
        <v>8.6</v>
      </c>
      <c r="E80" s="958" t="s">
        <v>699</v>
      </c>
      <c r="F80" s="958" t="s">
        <v>108</v>
      </c>
      <c r="G80" s="958" t="s">
        <v>95</v>
      </c>
      <c r="H80" s="32"/>
      <c r="I80" s="32"/>
      <c r="J80" s="32"/>
      <c r="K80" s="32"/>
      <c r="L80" s="32"/>
      <c r="M80" s="32"/>
      <c r="N80" s="32"/>
    </row>
    <row r="81" spans="1:14" ht="26.4">
      <c r="A81" s="465"/>
      <c r="B81" s="956"/>
      <c r="C81" s="91" t="s">
        <v>990</v>
      </c>
      <c r="D81" s="130" t="s">
        <v>77</v>
      </c>
      <c r="E81" s="959"/>
      <c r="F81" s="959"/>
      <c r="G81" s="959"/>
      <c r="H81" s="32"/>
      <c r="I81" s="32"/>
      <c r="J81" s="32"/>
      <c r="K81" s="32"/>
      <c r="L81" s="32"/>
      <c r="M81" s="32"/>
      <c r="N81" s="32"/>
    </row>
    <row r="82" spans="1:14">
      <c r="A82" s="465"/>
      <c r="B82" s="957"/>
      <c r="C82" s="91" t="s">
        <v>70</v>
      </c>
      <c r="D82" s="130" t="s">
        <v>77</v>
      </c>
      <c r="E82" s="959"/>
      <c r="F82" s="959"/>
      <c r="G82" s="959"/>
      <c r="H82" s="32"/>
      <c r="I82" s="32"/>
      <c r="J82" s="32"/>
      <c r="K82" s="32"/>
      <c r="L82" s="32"/>
      <c r="M82" s="32"/>
      <c r="N82" s="32"/>
    </row>
    <row r="83" spans="1:14">
      <c r="A83" s="465"/>
      <c r="B83" s="828" t="s">
        <v>71</v>
      </c>
      <c r="C83" s="91" t="s">
        <v>989</v>
      </c>
      <c r="D83" s="130">
        <v>13.84</v>
      </c>
      <c r="E83" s="959"/>
      <c r="F83" s="959"/>
      <c r="G83" s="959"/>
      <c r="H83" s="32"/>
      <c r="I83" s="32"/>
      <c r="J83" s="32"/>
      <c r="K83" s="32"/>
      <c r="L83" s="32"/>
      <c r="M83" s="32"/>
      <c r="N83" s="32"/>
    </row>
    <row r="84" spans="1:14" ht="26.4">
      <c r="A84" s="465"/>
      <c r="B84" s="956"/>
      <c r="C84" s="91" t="s">
        <v>990</v>
      </c>
      <c r="D84" s="130" t="s">
        <v>77</v>
      </c>
      <c r="E84" s="959"/>
      <c r="F84" s="959"/>
      <c r="G84" s="959"/>
      <c r="H84" s="32"/>
      <c r="I84" s="32"/>
      <c r="J84" s="32"/>
      <c r="K84" s="32"/>
      <c r="L84" s="32"/>
      <c r="M84" s="32"/>
      <c r="N84" s="32"/>
    </row>
    <row r="85" spans="1:14">
      <c r="A85" s="465"/>
      <c r="B85" s="957"/>
      <c r="C85" s="91" t="s">
        <v>70</v>
      </c>
      <c r="D85" s="130" t="s">
        <v>77</v>
      </c>
      <c r="E85" s="959"/>
      <c r="F85" s="959"/>
      <c r="G85" s="959"/>
      <c r="H85" s="32"/>
      <c r="I85" s="32"/>
      <c r="J85" s="32"/>
      <c r="K85" s="32"/>
      <c r="L85" s="32"/>
      <c r="M85" s="32"/>
      <c r="N85" s="32"/>
    </row>
    <row r="86" spans="1:14">
      <c r="A86" s="465"/>
      <c r="B86" s="828" t="s">
        <v>72</v>
      </c>
      <c r="C86" s="91" t="s">
        <v>989</v>
      </c>
      <c r="D86" s="225">
        <v>0.46360000000000001</v>
      </c>
      <c r="E86" s="959"/>
      <c r="F86" s="959"/>
      <c r="G86" s="959"/>
      <c r="H86" s="32"/>
      <c r="I86" s="32"/>
      <c r="J86" s="32"/>
      <c r="K86" s="32"/>
      <c r="L86" s="32"/>
      <c r="M86" s="32"/>
      <c r="N86" s="32"/>
    </row>
    <row r="87" spans="1:14" ht="26.4">
      <c r="A87" s="465"/>
      <c r="B87" s="956"/>
      <c r="C87" s="91" t="s">
        <v>990</v>
      </c>
      <c r="D87" s="130" t="s">
        <v>77</v>
      </c>
      <c r="E87" s="959"/>
      <c r="F87" s="959"/>
      <c r="G87" s="959"/>
      <c r="H87" s="32"/>
      <c r="I87" s="32"/>
      <c r="J87" s="32"/>
      <c r="K87" s="32"/>
      <c r="L87" s="32"/>
      <c r="M87" s="32"/>
      <c r="N87" s="32"/>
    </row>
    <row r="88" spans="1:14">
      <c r="A88" s="465"/>
      <c r="B88" s="957"/>
      <c r="C88" s="91" t="s">
        <v>70</v>
      </c>
      <c r="D88" s="130" t="s">
        <v>77</v>
      </c>
      <c r="E88" s="959"/>
      <c r="F88" s="959"/>
      <c r="G88" s="959"/>
      <c r="H88" s="32"/>
      <c r="I88" s="32"/>
      <c r="J88" s="32"/>
      <c r="K88" s="32"/>
      <c r="L88" s="32"/>
      <c r="M88" s="32"/>
      <c r="N88" s="32"/>
    </row>
    <row r="89" spans="1:14">
      <c r="A89" s="465"/>
      <c r="B89" s="972" t="s">
        <v>73</v>
      </c>
      <c r="C89" s="91" t="s">
        <v>989</v>
      </c>
      <c r="D89" s="130">
        <v>18.559999999999999</v>
      </c>
      <c r="E89" s="959"/>
      <c r="F89" s="959"/>
      <c r="G89" s="959"/>
      <c r="H89" s="32"/>
      <c r="I89" s="32"/>
      <c r="J89" s="32"/>
      <c r="K89" s="32"/>
      <c r="L89" s="32"/>
      <c r="M89" s="32"/>
      <c r="N89" s="32"/>
    </row>
    <row r="90" spans="1:14" ht="26.4">
      <c r="A90" s="465"/>
      <c r="B90" s="973"/>
      <c r="C90" s="91" t="s">
        <v>990</v>
      </c>
      <c r="D90" s="130" t="s">
        <v>77</v>
      </c>
      <c r="E90" s="959"/>
      <c r="F90" s="959"/>
      <c r="G90" s="959"/>
      <c r="H90" s="32"/>
      <c r="I90" s="32"/>
      <c r="J90" s="32"/>
      <c r="K90" s="32"/>
      <c r="L90" s="32"/>
      <c r="M90" s="32"/>
      <c r="N90" s="32"/>
    </row>
    <row r="91" spans="1:14" ht="15" customHeight="1">
      <c r="A91" s="465"/>
      <c r="B91" s="973"/>
      <c r="C91" s="91" t="s">
        <v>70</v>
      </c>
      <c r="D91" s="130" t="s">
        <v>77</v>
      </c>
      <c r="E91" s="974"/>
      <c r="F91" s="974"/>
      <c r="G91" s="974"/>
      <c r="H91" s="32"/>
      <c r="I91" s="32"/>
      <c r="J91" s="32"/>
      <c r="K91" s="32"/>
      <c r="L91" s="32"/>
      <c r="M91" s="32"/>
      <c r="N91" s="32"/>
    </row>
    <row r="92" spans="1:14" ht="15.75" customHeight="1">
      <c r="A92" s="5"/>
      <c r="B92" s="819" t="s">
        <v>991</v>
      </c>
      <c r="C92" s="819"/>
      <c r="D92" s="819"/>
      <c r="E92" s="819"/>
      <c r="F92" s="819"/>
      <c r="G92" s="819"/>
      <c r="H92" s="32"/>
      <c r="I92" s="32"/>
      <c r="J92" s="5"/>
      <c r="K92" s="5"/>
      <c r="L92" s="5"/>
      <c r="M92" s="5"/>
      <c r="N92" s="5"/>
    </row>
    <row r="93" spans="1:14">
      <c r="A93" s="455"/>
      <c r="B93" s="36" t="s">
        <v>74</v>
      </c>
      <c r="C93" s="807" t="s">
        <v>40</v>
      </c>
      <c r="D93" s="807"/>
      <c r="E93" s="807"/>
      <c r="F93" s="807"/>
      <c r="G93" s="807"/>
      <c r="H93" s="5"/>
      <c r="I93" s="5"/>
      <c r="J93" s="5"/>
      <c r="K93" s="5"/>
      <c r="L93" s="5"/>
      <c r="M93" s="5"/>
      <c r="N93" s="5"/>
    </row>
    <row r="94" spans="1:14">
      <c r="A94" s="5"/>
      <c r="B94" s="5"/>
      <c r="C94" s="462"/>
      <c r="D94" s="92"/>
      <c r="E94" s="454"/>
      <c r="F94" s="454"/>
      <c r="G94" s="454"/>
      <c r="H94" s="5"/>
      <c r="I94" s="5"/>
      <c r="J94" s="5"/>
      <c r="K94" s="5"/>
      <c r="L94" s="5"/>
      <c r="M94" s="5"/>
      <c r="N94" s="5"/>
    </row>
    <row r="95" spans="1:14">
      <c r="A95" s="5"/>
      <c r="B95" s="5"/>
      <c r="C95" s="5"/>
      <c r="D95" s="92"/>
      <c r="H95" s="5"/>
      <c r="I95" s="5"/>
      <c r="J95" s="5"/>
      <c r="K95" s="5"/>
      <c r="L95" s="5"/>
      <c r="M95" s="5"/>
      <c r="N95" s="5"/>
    </row>
    <row r="96" spans="1:14" ht="15" customHeight="1">
      <c r="A96" s="5"/>
      <c r="B96" s="5"/>
      <c r="C96" s="5"/>
      <c r="D96" s="69"/>
      <c r="H96" s="454"/>
      <c r="I96" s="5"/>
      <c r="J96" s="5"/>
      <c r="K96" s="5"/>
      <c r="L96" s="5"/>
      <c r="M96" s="5"/>
      <c r="N96" s="5"/>
    </row>
    <row r="97" spans="2:7" ht="15" customHeight="1">
      <c r="B97" s="843" t="s">
        <v>992</v>
      </c>
      <c r="C97" s="843"/>
      <c r="D97" s="843"/>
      <c r="E97" s="843"/>
      <c r="F97" s="843"/>
      <c r="G97" s="843"/>
    </row>
    <row r="98" spans="2:7" ht="15" customHeight="1">
      <c r="B98" s="933" t="s">
        <v>855</v>
      </c>
      <c r="C98" s="933"/>
      <c r="D98" s="933"/>
      <c r="E98" s="933"/>
      <c r="F98" s="933"/>
      <c r="G98" s="933"/>
    </row>
    <row r="99" spans="2:7">
      <c r="C99" s="109"/>
      <c r="D99" s="109"/>
    </row>
    <row r="100" spans="2:7">
      <c r="C100" s="117"/>
    </row>
    <row r="101" spans="2:7">
      <c r="C101" s="109"/>
      <c r="D101" s="109"/>
    </row>
    <row r="102" spans="2:7">
      <c r="C102" s="109"/>
    </row>
  </sheetData>
  <mergeCells count="69">
    <mergeCell ref="B92:G92"/>
    <mergeCell ref="C93:G93"/>
    <mergeCell ref="B97:G97"/>
    <mergeCell ref="B98:G98"/>
    <mergeCell ref="B74:N74"/>
    <mergeCell ref="B75:N75"/>
    <mergeCell ref="B77:G77"/>
    <mergeCell ref="B80:B82"/>
    <mergeCell ref="E80:E91"/>
    <mergeCell ref="F80:F91"/>
    <mergeCell ref="G80:G91"/>
    <mergeCell ref="B83:B85"/>
    <mergeCell ref="B86:B88"/>
    <mergeCell ref="B89:B91"/>
    <mergeCell ref="B73:N73"/>
    <mergeCell ref="B65:B66"/>
    <mergeCell ref="C65:C66"/>
    <mergeCell ref="D65:D66"/>
    <mergeCell ref="E65:E66"/>
    <mergeCell ref="F65:H65"/>
    <mergeCell ref="I65:K65"/>
    <mergeCell ref="L65:N65"/>
    <mergeCell ref="C69:N69"/>
    <mergeCell ref="B70:N70"/>
    <mergeCell ref="B71:N71"/>
    <mergeCell ref="B72:N72"/>
    <mergeCell ref="C61:E61"/>
    <mergeCell ref="C41:E41"/>
    <mergeCell ref="B42:E42"/>
    <mergeCell ref="B44:E44"/>
    <mergeCell ref="B47:E47"/>
    <mergeCell ref="B49:E49"/>
    <mergeCell ref="B50:B51"/>
    <mergeCell ref="C50:E51"/>
    <mergeCell ref="C52:E52"/>
    <mergeCell ref="C53:E53"/>
    <mergeCell ref="B54:E54"/>
    <mergeCell ref="B55:E55"/>
    <mergeCell ref="C57:E57"/>
    <mergeCell ref="C40:E40"/>
    <mergeCell ref="B25:E25"/>
    <mergeCell ref="C27:C30"/>
    <mergeCell ref="D27:D30"/>
    <mergeCell ref="E27:E30"/>
    <mergeCell ref="B31:E31"/>
    <mergeCell ref="B33:E33"/>
    <mergeCell ref="C34:E34"/>
    <mergeCell ref="C35:E35"/>
    <mergeCell ref="C36:E36"/>
    <mergeCell ref="B38:E38"/>
    <mergeCell ref="C39:E39"/>
    <mergeCell ref="B24:E24"/>
    <mergeCell ref="C11:E11"/>
    <mergeCell ref="B12:E12"/>
    <mergeCell ref="C14:E14"/>
    <mergeCell ref="B15:E15"/>
    <mergeCell ref="B17:E17"/>
    <mergeCell ref="C18:E18"/>
    <mergeCell ref="C19:E19"/>
    <mergeCell ref="C20:E20"/>
    <mergeCell ref="C21:E21"/>
    <mergeCell ref="C22:E22"/>
    <mergeCell ref="B23:E23"/>
    <mergeCell ref="B9:E9"/>
    <mergeCell ref="A1:B1"/>
    <mergeCell ref="C3:E3"/>
    <mergeCell ref="C5:E5"/>
    <mergeCell ref="B6:E6"/>
    <mergeCell ref="C8:E8"/>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topLeftCell="A32" workbookViewId="0">
      <selection activeCell="B9" sqref="B9:E9"/>
    </sheetView>
  </sheetViews>
  <sheetFormatPr defaultRowHeight="13.2"/>
  <cols>
    <col min="1" max="1" width="6.44140625" style="38" bestFit="1" customWidth="1"/>
    <col min="2" max="2" width="46" style="38" bestFit="1" customWidth="1"/>
    <col min="3" max="3" width="22.6640625" style="38" customWidth="1"/>
    <col min="4" max="4" width="18.109375" style="38" customWidth="1"/>
    <col min="5" max="5" width="18.6640625" style="38" customWidth="1"/>
    <col min="6" max="6" width="9.33203125" style="38" bestFit="1" customWidth="1"/>
    <col min="7" max="8" width="10.33203125" style="38" bestFit="1" customWidth="1"/>
    <col min="9" max="9" width="7.109375" style="38" bestFit="1" customWidth="1"/>
    <col min="10" max="10" width="9.109375" style="38" bestFit="1" customWidth="1"/>
    <col min="11" max="11" width="6.88671875" style="38" bestFit="1" customWidth="1"/>
    <col min="12" max="12" width="7.109375" style="38" bestFit="1" customWidth="1"/>
    <col min="13" max="14" width="6.88671875" style="38" bestFit="1" customWidth="1"/>
    <col min="15" max="16384" width="8.88671875" style="38"/>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25.8" customHeight="1">
      <c r="A3" s="465" t="s">
        <v>1</v>
      </c>
      <c r="B3" s="2" t="s">
        <v>2</v>
      </c>
      <c r="C3" s="807" t="s">
        <v>993</v>
      </c>
      <c r="D3" s="807"/>
      <c r="E3" s="807"/>
      <c r="F3" s="175"/>
      <c r="H3" s="5"/>
      <c r="I3" s="5"/>
      <c r="J3" s="5"/>
      <c r="K3" s="5"/>
      <c r="L3" s="5"/>
      <c r="M3" s="5"/>
      <c r="N3" s="5"/>
    </row>
    <row r="4" spans="1:14">
      <c r="A4" s="5"/>
      <c r="B4" s="5"/>
      <c r="C4" s="5"/>
      <c r="D4" s="70"/>
      <c r="E4" s="5"/>
      <c r="F4" s="5"/>
      <c r="G4" s="5"/>
      <c r="H4" s="5"/>
      <c r="I4" s="5"/>
      <c r="J4" s="5"/>
      <c r="K4" s="5"/>
      <c r="L4" s="5"/>
      <c r="M4" s="5"/>
      <c r="N4" s="5"/>
    </row>
    <row r="5" spans="1:14">
      <c r="A5" s="19">
        <v>1</v>
      </c>
      <c r="B5" s="2" t="s">
        <v>3</v>
      </c>
      <c r="C5" s="807" t="s">
        <v>725</v>
      </c>
      <c r="D5" s="807"/>
      <c r="E5" s="807"/>
      <c r="F5" s="5"/>
      <c r="G5" s="5"/>
      <c r="H5" s="5"/>
      <c r="I5" s="5"/>
      <c r="J5" s="5"/>
      <c r="K5" s="5"/>
      <c r="L5" s="5"/>
      <c r="M5" s="5"/>
      <c r="N5" s="5"/>
    </row>
    <row r="6" spans="1:14">
      <c r="A6" s="458"/>
      <c r="B6" s="810" t="s">
        <v>5</v>
      </c>
      <c r="C6" s="810"/>
      <c r="D6" s="810"/>
      <c r="E6" s="810"/>
      <c r="F6" s="5"/>
      <c r="G6" s="5"/>
      <c r="H6" s="5"/>
      <c r="I6" s="5"/>
      <c r="J6" s="5"/>
      <c r="K6" s="5"/>
      <c r="L6" s="5"/>
      <c r="M6" s="5"/>
      <c r="N6" s="5"/>
    </row>
    <row r="7" spans="1:14">
      <c r="A7" s="458"/>
      <c r="B7" s="6"/>
      <c r="C7" s="5"/>
      <c r="D7" s="70"/>
      <c r="E7" s="5"/>
      <c r="F7" s="5"/>
      <c r="G7" s="5"/>
      <c r="H7" s="5"/>
      <c r="I7" s="5"/>
      <c r="J7" s="5"/>
      <c r="K7" s="5"/>
      <c r="L7" s="5"/>
      <c r="M7" s="5"/>
      <c r="N7" s="5"/>
    </row>
    <row r="8" spans="1:14">
      <c r="A8" s="458">
        <v>2</v>
      </c>
      <c r="B8" s="2" t="s">
        <v>6</v>
      </c>
      <c r="C8" s="807" t="s">
        <v>1324</v>
      </c>
      <c r="D8" s="807"/>
      <c r="E8" s="807"/>
      <c r="F8" s="5"/>
      <c r="G8" s="5"/>
      <c r="H8" s="5"/>
      <c r="I8" s="5"/>
      <c r="J8" s="5"/>
      <c r="K8" s="5"/>
      <c r="L8" s="5"/>
      <c r="M8" s="5"/>
      <c r="N8" s="5"/>
    </row>
    <row r="9" spans="1:14">
      <c r="A9" s="458"/>
      <c r="B9" s="810" t="s">
        <v>5</v>
      </c>
      <c r="C9" s="810"/>
      <c r="D9" s="810"/>
      <c r="E9" s="810"/>
      <c r="F9" s="5"/>
      <c r="G9" s="5"/>
      <c r="H9" s="5"/>
      <c r="I9" s="5"/>
      <c r="J9" s="5"/>
      <c r="K9" s="5"/>
      <c r="L9" s="5"/>
      <c r="M9" s="5"/>
      <c r="N9" s="5"/>
    </row>
    <row r="10" spans="1:14">
      <c r="A10" s="458"/>
      <c r="B10" s="6"/>
      <c r="C10" s="5"/>
      <c r="D10" s="70"/>
      <c r="E10" s="5"/>
      <c r="F10" s="5"/>
      <c r="G10" s="5"/>
      <c r="H10" s="5"/>
      <c r="I10" s="5"/>
      <c r="J10" s="5"/>
      <c r="K10" s="5"/>
      <c r="L10" s="5"/>
      <c r="M10" s="5"/>
      <c r="N10" s="5"/>
    </row>
    <row r="11" spans="1:14" ht="27" customHeight="1">
      <c r="A11" s="458">
        <v>3</v>
      </c>
      <c r="B11" s="2" t="s">
        <v>7</v>
      </c>
      <c r="C11" s="805" t="s">
        <v>332</v>
      </c>
      <c r="D11" s="805"/>
      <c r="E11" s="805"/>
      <c r="F11" s="5"/>
      <c r="G11" s="5"/>
      <c r="H11" s="5"/>
      <c r="I11" s="5"/>
      <c r="J11" s="5"/>
      <c r="K11" s="5"/>
      <c r="L11" s="5"/>
      <c r="M11" s="5"/>
      <c r="N11" s="5"/>
    </row>
    <row r="12" spans="1:14">
      <c r="A12" s="458"/>
      <c r="B12" s="810" t="s">
        <v>5</v>
      </c>
      <c r="C12" s="810"/>
      <c r="D12" s="810"/>
      <c r="E12" s="810"/>
      <c r="F12" s="5"/>
      <c r="G12" s="5"/>
      <c r="H12" s="5"/>
      <c r="I12" s="5"/>
      <c r="J12" s="5"/>
      <c r="K12" s="5"/>
      <c r="L12" s="5"/>
      <c r="M12" s="5"/>
      <c r="N12" s="5"/>
    </row>
    <row r="13" spans="1:14">
      <c r="A13" s="458"/>
      <c r="B13" s="6"/>
      <c r="C13" s="5"/>
      <c r="D13" s="70"/>
      <c r="E13" s="5"/>
      <c r="F13" s="5"/>
      <c r="G13" s="5"/>
      <c r="H13" s="5"/>
      <c r="I13" s="5"/>
      <c r="J13" s="5"/>
      <c r="K13" s="5"/>
      <c r="L13" s="5"/>
      <c r="M13" s="5"/>
      <c r="N13" s="5"/>
    </row>
    <row r="14" spans="1:14">
      <c r="A14" s="458">
        <v>4</v>
      </c>
      <c r="B14" s="2" t="s">
        <v>9</v>
      </c>
      <c r="C14" s="807" t="s">
        <v>994</v>
      </c>
      <c r="D14" s="807"/>
      <c r="E14" s="807"/>
      <c r="F14" s="175"/>
      <c r="G14" s="5"/>
      <c r="H14" s="5"/>
      <c r="I14" s="5"/>
      <c r="J14" s="5"/>
      <c r="K14" s="5"/>
      <c r="L14" s="5"/>
      <c r="M14" s="5"/>
      <c r="N14" s="5"/>
    </row>
    <row r="15" spans="1:14">
      <c r="A15" s="458"/>
      <c r="B15" s="810" t="s">
        <v>10</v>
      </c>
      <c r="C15" s="810"/>
      <c r="D15" s="810"/>
      <c r="E15" s="810"/>
      <c r="F15" s="175"/>
      <c r="G15" s="5"/>
      <c r="H15" s="5"/>
      <c r="I15" s="5"/>
      <c r="J15" s="5"/>
      <c r="K15" s="5"/>
      <c r="L15" s="5"/>
      <c r="M15" s="5"/>
      <c r="N15" s="5"/>
    </row>
    <row r="16" spans="1:14">
      <c r="A16" s="458"/>
      <c r="B16" s="5"/>
      <c r="C16" s="5"/>
      <c r="D16" s="70"/>
      <c r="E16" s="5"/>
      <c r="F16" s="5"/>
      <c r="G16" s="5"/>
      <c r="H16" s="5"/>
      <c r="I16" s="5"/>
      <c r="J16" s="5"/>
      <c r="K16" s="5"/>
      <c r="L16" s="5"/>
      <c r="M16" s="5"/>
      <c r="N16" s="5"/>
    </row>
    <row r="17" spans="1:14" ht="30.75" customHeight="1">
      <c r="A17" s="458">
        <v>5</v>
      </c>
      <c r="B17" s="767" t="s">
        <v>308</v>
      </c>
      <c r="C17" s="800"/>
      <c r="D17" s="800"/>
      <c r="E17" s="800"/>
      <c r="F17" s="6"/>
      <c r="G17" s="6"/>
      <c r="H17" s="6"/>
      <c r="I17" s="6"/>
      <c r="J17" s="8"/>
      <c r="K17" s="8"/>
      <c r="L17" s="8"/>
      <c r="M17" s="8"/>
      <c r="N17" s="8"/>
    </row>
    <row r="18" spans="1:14">
      <c r="A18" s="458"/>
      <c r="B18" s="2" t="s">
        <v>12</v>
      </c>
      <c r="C18" s="1101">
        <v>0.12559999999999999</v>
      </c>
      <c r="D18" s="807"/>
      <c r="E18" s="807"/>
      <c r="F18" s="175"/>
      <c r="G18" s="8"/>
      <c r="H18" s="8"/>
      <c r="I18" s="8"/>
      <c r="J18" s="8"/>
      <c r="K18" s="8"/>
      <c r="L18" s="8"/>
      <c r="M18" s="8"/>
      <c r="N18" s="8"/>
    </row>
    <row r="19" spans="1:14" ht="26.4">
      <c r="A19" s="458"/>
      <c r="B19" s="453" t="s">
        <v>809</v>
      </c>
      <c r="C19" s="1101">
        <v>8.8900000000000007E-2</v>
      </c>
      <c r="D19" s="807"/>
      <c r="E19" s="807"/>
      <c r="F19" s="464"/>
      <c r="G19" s="8" t="s">
        <v>119</v>
      </c>
      <c r="H19" s="5"/>
      <c r="I19" s="8"/>
      <c r="J19" s="8"/>
      <c r="K19" s="8"/>
      <c r="L19" s="8"/>
      <c r="M19" s="8"/>
      <c r="N19" s="8"/>
    </row>
    <row r="20" spans="1:14" ht="14.4" customHeight="1">
      <c r="A20" s="458"/>
      <c r="B20" s="453" t="s">
        <v>116</v>
      </c>
      <c r="C20" s="762" t="s">
        <v>106</v>
      </c>
      <c r="D20" s="762"/>
      <c r="E20" s="762"/>
      <c r="F20" s="464"/>
      <c r="G20" s="8"/>
      <c r="H20" s="8"/>
      <c r="I20" s="8"/>
      <c r="J20" s="8"/>
      <c r="K20" s="8"/>
      <c r="L20" s="8"/>
      <c r="M20" s="8"/>
      <c r="N20" s="8"/>
    </row>
    <row r="21" spans="1:14">
      <c r="A21" s="458"/>
      <c r="B21" s="463" t="s">
        <v>15</v>
      </c>
      <c r="C21" s="834" t="s">
        <v>107</v>
      </c>
      <c r="D21" s="834"/>
      <c r="E21" s="834"/>
      <c r="F21" s="464"/>
      <c r="G21" s="8"/>
      <c r="H21" s="8"/>
      <c r="I21" s="8"/>
      <c r="J21" s="8"/>
      <c r="K21" s="8"/>
      <c r="L21" s="8"/>
      <c r="M21" s="8"/>
      <c r="N21" s="8"/>
    </row>
    <row r="22" spans="1:14">
      <c r="A22" s="458"/>
      <c r="B22" s="448" t="s">
        <v>16</v>
      </c>
      <c r="C22" s="762" t="s">
        <v>89</v>
      </c>
      <c r="D22" s="762"/>
      <c r="E22" s="762"/>
      <c r="F22" s="464"/>
      <c r="G22" s="8"/>
      <c r="H22" s="8"/>
      <c r="I22" s="8"/>
      <c r="J22" s="8"/>
      <c r="K22" s="8"/>
      <c r="L22" s="8"/>
      <c r="M22" s="8"/>
      <c r="N22" s="8"/>
    </row>
    <row r="23" spans="1:14">
      <c r="A23" s="458"/>
      <c r="B23" s="464"/>
      <c r="C23" s="464"/>
      <c r="D23" s="72"/>
      <c r="E23" s="464"/>
      <c r="F23" s="464"/>
      <c r="G23" s="8"/>
      <c r="H23" s="8"/>
      <c r="I23" s="8"/>
      <c r="J23" s="8"/>
      <c r="K23" s="8"/>
      <c r="L23" s="8"/>
      <c r="M23" s="8"/>
      <c r="N23" s="8"/>
    </row>
    <row r="24" spans="1:14">
      <c r="A24" s="458">
        <v>6</v>
      </c>
      <c r="B24" s="767" t="s">
        <v>312</v>
      </c>
      <c r="C24" s="767"/>
      <c r="D24" s="767"/>
      <c r="E24" s="767"/>
      <c r="F24" s="6"/>
      <c r="G24" s="6"/>
      <c r="H24" s="8"/>
      <c r="I24" s="6"/>
      <c r="J24" s="6"/>
      <c r="K24" s="5"/>
      <c r="L24" s="5"/>
      <c r="M24" s="5"/>
      <c r="N24" s="5"/>
    </row>
    <row r="25" spans="1:14">
      <c r="A25" s="458"/>
      <c r="B25" s="812" t="s">
        <v>19</v>
      </c>
      <c r="C25" s="813"/>
      <c r="D25" s="813"/>
      <c r="E25" s="842"/>
      <c r="F25" s="464"/>
      <c r="G25" s="5"/>
      <c r="H25" s="5"/>
      <c r="I25" s="5"/>
      <c r="J25" s="5"/>
      <c r="K25" s="5"/>
      <c r="L25" s="5"/>
      <c r="M25" s="5"/>
      <c r="N25" s="5"/>
    </row>
    <row r="26" spans="1:14">
      <c r="A26" s="458"/>
      <c r="B26" s="448" t="s">
        <v>20</v>
      </c>
      <c r="C26" s="452" t="s">
        <v>97</v>
      </c>
      <c r="D26" s="73" t="s">
        <v>98</v>
      </c>
      <c r="E26" s="452" t="s">
        <v>22</v>
      </c>
      <c r="F26" s="464"/>
      <c r="G26" s="5"/>
      <c r="H26" s="5"/>
      <c r="I26" s="5"/>
      <c r="J26" s="5"/>
      <c r="K26" s="5"/>
      <c r="L26" s="5"/>
      <c r="M26" s="5"/>
      <c r="N26" s="5"/>
    </row>
    <row r="27" spans="1:14" ht="15" customHeight="1">
      <c r="A27" s="458"/>
      <c r="B27" s="449" t="s">
        <v>441</v>
      </c>
      <c r="C27" s="1072" t="s">
        <v>995</v>
      </c>
      <c r="D27" s="1072" t="s">
        <v>99</v>
      </c>
      <c r="E27" s="967" t="s">
        <v>91</v>
      </c>
      <c r="F27" s="464"/>
      <c r="G27" s="5"/>
      <c r="H27" s="5"/>
      <c r="I27" s="5"/>
      <c r="J27" s="5"/>
      <c r="K27" s="5"/>
      <c r="L27" s="5"/>
      <c r="M27" s="5"/>
      <c r="N27" s="5"/>
    </row>
    <row r="28" spans="1:14">
      <c r="A28" s="458"/>
      <c r="B28" s="449" t="s">
        <v>24</v>
      </c>
      <c r="C28" s="1073"/>
      <c r="D28" s="1073"/>
      <c r="E28" s="968"/>
      <c r="F28" s="464"/>
      <c r="G28" s="5"/>
      <c r="H28" s="5"/>
      <c r="I28" s="5"/>
      <c r="J28" s="5"/>
      <c r="K28" s="5"/>
      <c r="L28" s="5"/>
      <c r="M28" s="5"/>
      <c r="N28" s="5"/>
    </row>
    <row r="29" spans="1:14">
      <c r="A29" s="458"/>
      <c r="B29" s="449" t="s">
        <v>25</v>
      </c>
      <c r="C29" s="1073"/>
      <c r="D29" s="1073"/>
      <c r="E29" s="968"/>
      <c r="F29" s="464"/>
      <c r="G29" s="5"/>
      <c r="H29" s="5"/>
      <c r="I29" s="5"/>
      <c r="J29" s="5"/>
      <c r="K29" s="5"/>
      <c r="L29" s="5"/>
      <c r="M29" s="5"/>
      <c r="N29" s="5"/>
    </row>
    <row r="30" spans="1:14">
      <c r="A30" s="458"/>
      <c r="B30" s="449" t="s">
        <v>26</v>
      </c>
      <c r="C30" s="1074"/>
      <c r="D30" s="1074"/>
      <c r="E30" s="969"/>
      <c r="F30" s="464"/>
      <c r="G30" s="5"/>
      <c r="H30" s="5"/>
      <c r="I30" s="5"/>
      <c r="J30" s="5"/>
      <c r="K30" s="5"/>
      <c r="L30" s="5"/>
      <c r="M30" s="5"/>
      <c r="N30" s="5"/>
    </row>
    <row r="31" spans="1:14">
      <c r="A31" s="458"/>
      <c r="B31" s="768" t="s">
        <v>259</v>
      </c>
      <c r="C31" s="769"/>
      <c r="D31" s="769"/>
      <c r="E31" s="770"/>
      <c r="F31" s="464"/>
      <c r="G31" s="5"/>
      <c r="H31" s="5"/>
      <c r="I31" s="5"/>
      <c r="J31" s="5"/>
      <c r="K31" s="5"/>
      <c r="L31" s="5"/>
      <c r="M31" s="5"/>
      <c r="N31" s="5"/>
    </row>
    <row r="32" spans="1:14">
      <c r="A32" s="458"/>
      <c r="B32" s="8"/>
      <c r="C32" s="464"/>
      <c r="D32" s="72"/>
      <c r="E32" s="464"/>
      <c r="F32" s="464"/>
      <c r="G32" s="5"/>
      <c r="H32" s="5"/>
      <c r="I32" s="5"/>
      <c r="J32" s="5"/>
      <c r="K32" s="5"/>
      <c r="L32" s="5"/>
      <c r="M32" s="5"/>
      <c r="N32" s="5"/>
    </row>
    <row r="33" spans="1:14">
      <c r="A33" s="458">
        <v>7</v>
      </c>
      <c r="B33" s="767" t="s">
        <v>27</v>
      </c>
      <c r="C33" s="767"/>
      <c r="D33" s="767"/>
      <c r="E33" s="767"/>
      <c r="F33" s="6"/>
      <c r="G33" s="6"/>
      <c r="H33" s="6"/>
      <c r="I33" s="6"/>
      <c r="J33" s="6"/>
      <c r="K33" s="5"/>
      <c r="L33" s="5"/>
      <c r="M33" s="5"/>
      <c r="N33" s="5"/>
    </row>
    <row r="34" spans="1:14" ht="14.4" customHeight="1">
      <c r="A34" s="458"/>
      <c r="B34" s="448" t="s">
        <v>28</v>
      </c>
      <c r="C34" s="762" t="s">
        <v>106</v>
      </c>
      <c r="D34" s="762"/>
      <c r="E34" s="762"/>
      <c r="F34" s="8"/>
      <c r="G34" s="5"/>
      <c r="H34" s="5"/>
      <c r="I34" s="5"/>
      <c r="J34" s="5"/>
      <c r="K34" s="5"/>
      <c r="L34" s="5"/>
      <c r="M34" s="5"/>
      <c r="N34" s="5"/>
    </row>
    <row r="35" spans="1:14">
      <c r="A35" s="458"/>
      <c r="B35" s="448" t="s">
        <v>30</v>
      </c>
      <c r="C35" s="762" t="s">
        <v>107</v>
      </c>
      <c r="D35" s="762"/>
      <c r="E35" s="762"/>
      <c r="F35" s="8"/>
      <c r="G35" s="5"/>
      <c r="H35" s="5"/>
      <c r="I35" s="5"/>
      <c r="J35" s="5"/>
      <c r="K35" s="5"/>
      <c r="L35" s="5"/>
      <c r="M35" s="5"/>
      <c r="N35" s="5"/>
    </row>
    <row r="36" spans="1:14">
      <c r="A36" s="458"/>
      <c r="B36" s="448" t="s">
        <v>31</v>
      </c>
      <c r="C36" s="762" t="s">
        <v>89</v>
      </c>
      <c r="D36" s="762"/>
      <c r="E36" s="762"/>
      <c r="F36" s="8"/>
      <c r="G36" s="5"/>
      <c r="H36" s="5"/>
      <c r="I36" s="5"/>
      <c r="J36" s="5"/>
      <c r="K36" s="5"/>
      <c r="L36" s="5"/>
      <c r="M36" s="5"/>
      <c r="N36" s="5"/>
    </row>
    <row r="37" spans="1:14">
      <c r="A37" s="458"/>
      <c r="B37" s="5"/>
      <c r="C37" s="8"/>
      <c r="D37" s="71"/>
      <c r="E37" s="8"/>
      <c r="F37" s="8"/>
      <c r="G37" s="5"/>
      <c r="H37" s="5"/>
      <c r="I37" s="5"/>
      <c r="J37" s="5"/>
      <c r="K37" s="5"/>
      <c r="L37" s="5"/>
      <c r="M37" s="5"/>
      <c r="N37" s="5"/>
    </row>
    <row r="38" spans="1:14">
      <c r="A38" s="458">
        <v>8</v>
      </c>
      <c r="B38" s="767" t="s">
        <v>310</v>
      </c>
      <c r="C38" s="767"/>
      <c r="D38" s="767"/>
      <c r="E38" s="767"/>
      <c r="F38" s="6"/>
      <c r="G38" s="6"/>
      <c r="H38" s="6"/>
      <c r="I38" s="6"/>
      <c r="J38" s="6"/>
      <c r="K38" s="5"/>
      <c r="L38" s="5"/>
      <c r="M38" s="5"/>
      <c r="N38" s="5"/>
    </row>
    <row r="39" spans="1:14" ht="15" customHeight="1">
      <c r="A39" s="458"/>
      <c r="B39" s="448" t="s">
        <v>33</v>
      </c>
      <c r="C39" s="762" t="s">
        <v>106</v>
      </c>
      <c r="D39" s="762"/>
      <c r="E39" s="762"/>
      <c r="F39" s="8"/>
      <c r="G39" s="5"/>
      <c r="H39" s="5"/>
      <c r="I39" s="5"/>
      <c r="J39" s="5"/>
      <c r="K39" s="5"/>
      <c r="L39" s="5"/>
      <c r="M39" s="5"/>
      <c r="N39" s="5"/>
    </row>
    <row r="40" spans="1:14" ht="14.4" customHeight="1">
      <c r="A40" s="458"/>
      <c r="B40" s="448" t="s">
        <v>30</v>
      </c>
      <c r="C40" s="762" t="s">
        <v>107</v>
      </c>
      <c r="D40" s="762"/>
      <c r="E40" s="762"/>
      <c r="F40" s="8"/>
      <c r="G40" s="5"/>
      <c r="H40" s="5"/>
      <c r="I40" s="5"/>
      <c r="J40" s="5"/>
      <c r="K40" s="5"/>
      <c r="L40" s="5"/>
      <c r="M40" s="5"/>
      <c r="N40" s="5"/>
    </row>
    <row r="41" spans="1:14" ht="14.4" customHeight="1">
      <c r="A41" s="458"/>
      <c r="B41" s="448" t="s">
        <v>31</v>
      </c>
      <c r="C41" s="762" t="s">
        <v>89</v>
      </c>
      <c r="D41" s="762"/>
      <c r="E41" s="762"/>
      <c r="F41" s="8"/>
      <c r="G41" s="5"/>
      <c r="H41" s="5"/>
      <c r="I41" s="5"/>
      <c r="J41" s="5"/>
      <c r="K41" s="5"/>
      <c r="L41" s="5"/>
      <c r="M41" s="5"/>
      <c r="N41" s="5"/>
    </row>
    <row r="42" spans="1:14">
      <c r="A42" s="458"/>
      <c r="B42" s="768" t="s">
        <v>131</v>
      </c>
      <c r="C42" s="769"/>
      <c r="D42" s="769"/>
      <c r="E42" s="770"/>
      <c r="F42" s="8"/>
      <c r="G42" s="5"/>
      <c r="H42" s="5"/>
      <c r="I42" s="5"/>
      <c r="J42" s="5"/>
      <c r="K42" s="5"/>
      <c r="L42" s="5"/>
      <c r="M42" s="5"/>
      <c r="N42" s="5"/>
    </row>
    <row r="43" spans="1:14">
      <c r="A43" s="465"/>
      <c r="B43" s="5"/>
      <c r="C43" s="5"/>
      <c r="D43" s="75"/>
      <c r="E43" s="8"/>
      <c r="F43" s="5"/>
      <c r="G43" s="5"/>
      <c r="H43" s="5"/>
      <c r="I43" s="5"/>
      <c r="J43" s="5"/>
      <c r="K43" s="5"/>
      <c r="L43" s="5"/>
      <c r="M43" s="5"/>
      <c r="N43" s="5"/>
    </row>
    <row r="44" spans="1:14">
      <c r="A44" s="11">
        <v>9</v>
      </c>
      <c r="B44" s="766" t="s">
        <v>311</v>
      </c>
      <c r="C44" s="767"/>
      <c r="D44" s="767"/>
      <c r="E44" s="767"/>
      <c r="F44" s="12"/>
      <c r="G44" s="6"/>
      <c r="H44" s="6"/>
      <c r="I44" s="6"/>
      <c r="J44" s="5"/>
      <c r="K44" s="5"/>
      <c r="L44" s="5"/>
      <c r="M44" s="5"/>
      <c r="N44" s="5"/>
    </row>
    <row r="45" spans="1:14" ht="52.8">
      <c r="A45" s="11"/>
      <c r="B45" s="451" t="s">
        <v>36</v>
      </c>
      <c r="C45" s="460" t="s">
        <v>37</v>
      </c>
      <c r="D45" s="405" t="s">
        <v>38</v>
      </c>
      <c r="E45" s="460" t="s">
        <v>92</v>
      </c>
      <c r="F45" s="5"/>
      <c r="G45" s="5"/>
      <c r="H45" s="5"/>
      <c r="I45" s="5"/>
      <c r="J45" s="5"/>
      <c r="K45" s="5"/>
      <c r="L45" s="5"/>
      <c r="M45" s="5"/>
      <c r="N45" s="5"/>
    </row>
    <row r="46" spans="1:14" ht="158.4">
      <c r="A46" s="13"/>
      <c r="B46" s="457" t="s">
        <v>727</v>
      </c>
      <c r="C46" s="457" t="s">
        <v>996</v>
      </c>
      <c r="D46" s="457" t="s">
        <v>997</v>
      </c>
      <c r="E46" s="461" t="s">
        <v>88</v>
      </c>
      <c r="F46" s="5"/>
      <c r="G46" s="5"/>
      <c r="H46" s="5"/>
      <c r="I46" s="5"/>
      <c r="J46" s="5"/>
      <c r="K46" s="5"/>
      <c r="L46" s="5"/>
      <c r="M46" s="5"/>
      <c r="N46" s="5"/>
    </row>
    <row r="47" spans="1:14">
      <c r="A47" s="14"/>
      <c r="B47" s="839" t="s">
        <v>998</v>
      </c>
      <c r="C47" s="840"/>
      <c r="D47" s="840"/>
      <c r="E47" s="841"/>
      <c r="F47" s="464"/>
      <c r="G47" s="464"/>
      <c r="H47" s="464"/>
      <c r="I47" s="5"/>
      <c r="J47" s="5"/>
      <c r="K47" s="5"/>
      <c r="L47" s="5"/>
      <c r="M47" s="5"/>
      <c r="N47" s="5"/>
    </row>
    <row r="48" spans="1:14">
      <c r="A48" s="15"/>
      <c r="B48" s="37"/>
      <c r="C48" s="455"/>
      <c r="D48" s="75"/>
      <c r="E48" s="455"/>
      <c r="F48" s="464"/>
      <c r="G48" s="464"/>
      <c r="H48" s="464"/>
      <c r="I48" s="464"/>
      <c r="J48" s="5"/>
      <c r="K48" s="5"/>
      <c r="L48" s="5"/>
      <c r="M48" s="5"/>
      <c r="N48" s="5"/>
    </row>
    <row r="49" spans="1:14">
      <c r="A49" s="11">
        <v>10</v>
      </c>
      <c r="B49" s="766" t="s">
        <v>311</v>
      </c>
      <c r="C49" s="767"/>
      <c r="D49" s="767"/>
      <c r="E49" s="767"/>
      <c r="F49" s="464"/>
      <c r="G49" s="464"/>
      <c r="H49" s="464"/>
      <c r="I49" s="5"/>
      <c r="J49" s="5"/>
      <c r="K49" s="5"/>
      <c r="L49" s="5"/>
      <c r="M49" s="5"/>
      <c r="N49" s="5"/>
    </row>
    <row r="50" spans="1:14" ht="21.75" customHeight="1">
      <c r="A50" s="13"/>
      <c r="B50" s="867" t="s">
        <v>41</v>
      </c>
      <c r="C50" s="1015" t="s">
        <v>999</v>
      </c>
      <c r="D50" s="1016"/>
      <c r="E50" s="1017"/>
      <c r="F50" s="5"/>
      <c r="G50" s="5"/>
      <c r="H50" s="5"/>
      <c r="I50" s="5"/>
      <c r="J50" s="5"/>
      <c r="K50" s="1"/>
      <c r="L50" s="5"/>
      <c r="M50" s="5"/>
      <c r="N50" s="5"/>
    </row>
    <row r="51" spans="1:14" ht="35.4" customHeight="1">
      <c r="A51" s="13"/>
      <c r="B51" s="868"/>
      <c r="C51" s="1018"/>
      <c r="D51" s="1019"/>
      <c r="E51" s="1020"/>
      <c r="F51" s="5"/>
      <c r="G51" s="5"/>
      <c r="H51" s="5"/>
      <c r="I51" s="5"/>
      <c r="J51" s="5"/>
      <c r="K51" s="1"/>
      <c r="L51" s="5"/>
      <c r="M51" s="5"/>
      <c r="N51" s="5"/>
    </row>
    <row r="52" spans="1:14" ht="63" customHeight="1">
      <c r="A52" s="11"/>
      <c r="B52" s="16" t="s">
        <v>42</v>
      </c>
      <c r="C52" s="875" t="s">
        <v>1000</v>
      </c>
      <c r="D52" s="876"/>
      <c r="E52" s="877"/>
      <c r="F52" s="5"/>
      <c r="G52" s="5"/>
      <c r="H52" s="5"/>
      <c r="I52" s="5"/>
      <c r="J52" s="5"/>
      <c r="K52" s="5"/>
      <c r="L52" s="5"/>
      <c r="M52" s="5"/>
      <c r="N52" s="5"/>
    </row>
    <row r="53" spans="1:14">
      <c r="A53" s="13"/>
      <c r="B53" s="16" t="s">
        <v>43</v>
      </c>
      <c r="C53" s="875" t="s">
        <v>44</v>
      </c>
      <c r="D53" s="876"/>
      <c r="E53" s="877"/>
      <c r="F53" s="5"/>
      <c r="G53" s="5"/>
      <c r="H53" s="5"/>
      <c r="I53" s="5"/>
      <c r="J53" s="5"/>
      <c r="K53" s="17"/>
      <c r="L53" s="5"/>
      <c r="M53" s="5"/>
      <c r="N53" s="5"/>
    </row>
    <row r="54" spans="1:14" ht="14.4" customHeight="1">
      <c r="A54" s="13"/>
      <c r="B54" s="839" t="s">
        <v>998</v>
      </c>
      <c r="C54" s="840"/>
      <c r="D54" s="840"/>
      <c r="E54" s="841"/>
      <c r="F54" s="5"/>
      <c r="G54" s="5"/>
      <c r="H54" s="5"/>
      <c r="I54" s="5"/>
      <c r="J54" s="5"/>
      <c r="K54" s="17"/>
      <c r="L54" s="5"/>
      <c r="M54" s="5"/>
      <c r="N54" s="5"/>
    </row>
    <row r="55" spans="1:14">
      <c r="A55" s="18" t="s">
        <v>45</v>
      </c>
      <c r="B55" s="858" t="s">
        <v>46</v>
      </c>
      <c r="C55" s="858"/>
      <c r="D55" s="858"/>
      <c r="E55" s="858"/>
    </row>
    <row r="56" spans="1:14">
      <c r="A56" s="23"/>
      <c r="B56" s="24"/>
      <c r="C56" s="25"/>
      <c r="D56" s="76"/>
      <c r="E56" s="25"/>
      <c r="F56" s="25"/>
      <c r="G56" s="111"/>
      <c r="H56" s="111"/>
      <c r="I56" s="5"/>
      <c r="J56" s="5"/>
      <c r="K56" s="5"/>
      <c r="L56" s="5"/>
      <c r="M56" s="5"/>
      <c r="N56" s="5"/>
    </row>
    <row r="57" spans="1:14">
      <c r="A57" s="458">
        <v>11</v>
      </c>
      <c r="B57" s="2" t="s">
        <v>47</v>
      </c>
      <c r="C57" s="953" t="s">
        <v>134</v>
      </c>
      <c r="D57" s="953"/>
      <c r="E57" s="953"/>
      <c r="F57" s="6"/>
      <c r="G57" s="6"/>
      <c r="H57" s="26"/>
      <c r="I57" s="6"/>
      <c r="J57" s="6"/>
      <c r="K57" s="5"/>
      <c r="L57" s="5"/>
      <c r="M57" s="5"/>
      <c r="N57" s="5"/>
    </row>
    <row r="58" spans="1:14">
      <c r="A58" s="458"/>
      <c r="B58" s="464"/>
      <c r="C58" s="464"/>
      <c r="D58" s="72"/>
      <c r="E58" s="464"/>
      <c r="F58" s="464"/>
      <c r="G58" s="464"/>
      <c r="H58" s="27"/>
      <c r="I58" s="27"/>
      <c r="J58" s="464"/>
      <c r="K58" s="5"/>
      <c r="L58" s="5"/>
      <c r="M58" s="5"/>
      <c r="N58" s="5"/>
    </row>
    <row r="59" spans="1:14">
      <c r="A59" s="458">
        <v>12</v>
      </c>
      <c r="B59" s="6" t="s">
        <v>48</v>
      </c>
      <c r="C59" s="6"/>
      <c r="D59" s="77"/>
      <c r="E59" s="26"/>
      <c r="F59" s="26"/>
      <c r="G59" s="6"/>
      <c r="H59" s="6"/>
      <c r="I59" s="6"/>
      <c r="J59" s="6"/>
      <c r="K59" s="6"/>
      <c r="L59" s="6"/>
      <c r="M59" s="6"/>
      <c r="N59" s="6"/>
    </row>
    <row r="60" spans="1:14">
      <c r="A60" s="458"/>
      <c r="B60" s="6"/>
      <c r="C60" s="6"/>
      <c r="D60" s="77"/>
      <c r="E60" s="26"/>
      <c r="F60" s="26"/>
      <c r="G60" s="26"/>
      <c r="H60" s="26"/>
      <c r="I60" s="6"/>
      <c r="J60" s="6"/>
      <c r="K60" s="6"/>
      <c r="L60" s="6"/>
      <c r="M60" s="6"/>
      <c r="N60" s="6"/>
    </row>
    <row r="61" spans="1:14">
      <c r="A61" s="458"/>
      <c r="B61" s="448" t="s">
        <v>49</v>
      </c>
      <c r="C61" s="762" t="s">
        <v>949</v>
      </c>
      <c r="D61" s="762"/>
      <c r="E61" s="762"/>
      <c r="F61" s="27"/>
      <c r="G61" s="27"/>
      <c r="H61" s="27"/>
      <c r="I61" s="464"/>
      <c r="J61" s="464"/>
      <c r="K61" s="464"/>
      <c r="L61" s="464"/>
      <c r="M61" s="464"/>
      <c r="N61" s="464"/>
    </row>
    <row r="62" spans="1:14">
      <c r="A62" s="458"/>
      <c r="B62" s="464"/>
      <c r="C62" s="464"/>
      <c r="D62" s="115"/>
      <c r="E62" s="55"/>
      <c r="F62" s="464"/>
      <c r="G62" s="464"/>
      <c r="H62" s="55"/>
      <c r="I62" s="464"/>
      <c r="J62" s="55"/>
      <c r="K62" s="464"/>
      <c r="L62" s="464"/>
      <c r="M62" s="464"/>
      <c r="N62" s="464"/>
    </row>
    <row r="63" spans="1:14">
      <c r="A63" s="458"/>
      <c r="B63" s="767" t="s">
        <v>50</v>
      </c>
      <c r="C63" s="800" t="s">
        <v>1001</v>
      </c>
      <c r="D63" s="908" t="s">
        <v>1002</v>
      </c>
      <c r="E63" s="802" t="s">
        <v>1003</v>
      </c>
      <c r="F63" s="790" t="s">
        <v>117</v>
      </c>
      <c r="G63" s="791"/>
      <c r="H63" s="792"/>
      <c r="I63" s="771" t="s">
        <v>52</v>
      </c>
      <c r="J63" s="771"/>
      <c r="K63" s="771"/>
      <c r="L63" s="771" t="s">
        <v>53</v>
      </c>
      <c r="M63" s="771"/>
      <c r="N63" s="771"/>
    </row>
    <row r="64" spans="1:14" ht="52.8">
      <c r="A64" s="465"/>
      <c r="B64" s="767"/>
      <c r="C64" s="801"/>
      <c r="D64" s="909"/>
      <c r="E64" s="803"/>
      <c r="F64" s="448" t="s">
        <v>54</v>
      </c>
      <c r="G64" s="448" t="s">
        <v>55</v>
      </c>
      <c r="H64" s="448" t="s">
        <v>56</v>
      </c>
      <c r="I64" s="448" t="s">
        <v>57</v>
      </c>
      <c r="J64" s="448" t="s">
        <v>55</v>
      </c>
      <c r="K64" s="448" t="s">
        <v>56</v>
      </c>
      <c r="L64" s="448" t="s">
        <v>57</v>
      </c>
      <c r="M64" s="448" t="s">
        <v>55</v>
      </c>
      <c r="N64" s="448" t="s">
        <v>56</v>
      </c>
    </row>
    <row r="65" spans="1:14">
      <c r="A65" s="465"/>
      <c r="B65" s="448" t="s">
        <v>80</v>
      </c>
      <c r="C65" s="130">
        <v>103.8</v>
      </c>
      <c r="D65" s="456">
        <v>76.5</v>
      </c>
      <c r="E65" s="456">
        <v>86.2</v>
      </c>
      <c r="F65" s="456" t="s">
        <v>40</v>
      </c>
      <c r="G65" s="456" t="s">
        <v>40</v>
      </c>
      <c r="H65" s="456" t="s">
        <v>40</v>
      </c>
      <c r="I65" s="456" t="s">
        <v>40</v>
      </c>
      <c r="J65" s="456" t="s">
        <v>40</v>
      </c>
      <c r="K65" s="456" t="s">
        <v>40</v>
      </c>
      <c r="L65" s="456" t="s">
        <v>40</v>
      </c>
      <c r="M65" s="456" t="s">
        <v>40</v>
      </c>
      <c r="N65" s="456" t="s">
        <v>40</v>
      </c>
    </row>
    <row r="66" spans="1:14" ht="26.4">
      <c r="A66" s="465"/>
      <c r="B66" s="448" t="s">
        <v>350</v>
      </c>
      <c r="C66" s="62">
        <v>24951.15</v>
      </c>
      <c r="D66" s="33">
        <v>25151.95</v>
      </c>
      <c r="E66" s="456">
        <v>24466.85</v>
      </c>
      <c r="F66" s="456" t="s">
        <v>40</v>
      </c>
      <c r="G66" s="456" t="s">
        <v>40</v>
      </c>
      <c r="H66" s="456" t="s">
        <v>40</v>
      </c>
      <c r="I66" s="456" t="s">
        <v>40</v>
      </c>
      <c r="J66" s="456" t="s">
        <v>40</v>
      </c>
      <c r="K66" s="456" t="s">
        <v>40</v>
      </c>
      <c r="L66" s="456" t="s">
        <v>40</v>
      </c>
      <c r="M66" s="456" t="s">
        <v>40</v>
      </c>
      <c r="N66" s="456" t="s">
        <v>40</v>
      </c>
    </row>
    <row r="67" spans="1:14" ht="13.8">
      <c r="A67" s="465"/>
      <c r="B67" s="448" t="s">
        <v>313</v>
      </c>
      <c r="C67" s="829" t="s">
        <v>76</v>
      </c>
      <c r="D67" s="829"/>
      <c r="E67" s="829"/>
      <c r="F67" s="829"/>
      <c r="G67" s="829"/>
      <c r="H67" s="829"/>
      <c r="I67" s="829"/>
      <c r="J67" s="829"/>
      <c r="K67" s="829"/>
      <c r="L67" s="829"/>
      <c r="M67" s="829"/>
      <c r="N67" s="829"/>
    </row>
    <row r="68" spans="1:14" s="5" customFormat="1">
      <c r="A68" s="465"/>
      <c r="B68" s="831" t="s">
        <v>1004</v>
      </c>
      <c r="C68" s="831"/>
      <c r="D68" s="831"/>
      <c r="E68" s="831"/>
      <c r="F68" s="831"/>
      <c r="G68" s="831"/>
      <c r="H68" s="831"/>
      <c r="I68" s="831"/>
      <c r="J68" s="831"/>
      <c r="K68" s="831"/>
      <c r="L68" s="831"/>
      <c r="M68" s="831"/>
      <c r="N68" s="831"/>
    </row>
    <row r="69" spans="1:14" ht="13.8">
      <c r="A69" s="465"/>
      <c r="B69" s="832" t="s">
        <v>79</v>
      </c>
      <c r="C69" s="832"/>
      <c r="D69" s="832"/>
      <c r="E69" s="832"/>
      <c r="F69" s="832"/>
      <c r="G69" s="832"/>
      <c r="H69" s="832"/>
      <c r="I69" s="832"/>
      <c r="J69" s="832"/>
      <c r="K69" s="832"/>
      <c r="L69" s="832"/>
      <c r="M69" s="832"/>
      <c r="N69" s="832"/>
    </row>
    <row r="70" spans="1:14">
      <c r="A70" s="465"/>
      <c r="B70" s="810" t="s">
        <v>60</v>
      </c>
      <c r="C70" s="810"/>
      <c r="D70" s="810"/>
      <c r="E70" s="810"/>
      <c r="F70" s="810"/>
      <c r="G70" s="810"/>
      <c r="H70" s="810"/>
      <c r="I70" s="810"/>
      <c r="J70" s="810"/>
      <c r="K70" s="810"/>
      <c r="L70" s="810"/>
      <c r="M70" s="810"/>
      <c r="N70" s="810"/>
    </row>
    <row r="71" spans="1:14">
      <c r="A71" s="1"/>
      <c r="B71" s="853" t="s">
        <v>61</v>
      </c>
      <c r="C71" s="853"/>
      <c r="D71" s="853"/>
      <c r="E71" s="853"/>
      <c r="F71" s="853"/>
      <c r="G71" s="853"/>
      <c r="H71" s="853"/>
      <c r="I71" s="853"/>
      <c r="J71" s="853"/>
      <c r="K71" s="853"/>
      <c r="L71" s="853"/>
      <c r="M71" s="853"/>
      <c r="N71" s="853"/>
    </row>
    <row r="72" spans="1:14">
      <c r="A72" s="465"/>
      <c r="B72" s="831" t="s">
        <v>110</v>
      </c>
      <c r="C72" s="831"/>
      <c r="D72" s="831"/>
      <c r="E72" s="831"/>
      <c r="F72" s="831"/>
      <c r="G72" s="831"/>
      <c r="H72" s="831"/>
      <c r="I72" s="831"/>
      <c r="J72" s="831"/>
      <c r="K72" s="831"/>
      <c r="L72" s="831"/>
      <c r="M72" s="831"/>
      <c r="N72" s="831"/>
    </row>
    <row r="73" spans="1:14">
      <c r="A73" s="465"/>
      <c r="B73" s="831" t="s">
        <v>62</v>
      </c>
      <c r="C73" s="831"/>
      <c r="D73" s="831"/>
      <c r="E73" s="831"/>
      <c r="F73" s="831"/>
      <c r="G73" s="831"/>
      <c r="H73" s="831"/>
      <c r="I73" s="831"/>
      <c r="J73" s="831"/>
      <c r="K73" s="831"/>
      <c r="L73" s="831"/>
      <c r="M73" s="831"/>
      <c r="N73" s="831"/>
    </row>
    <row r="74" spans="1:14">
      <c r="A74" s="465"/>
      <c r="B74" s="30"/>
      <c r="C74" s="30"/>
      <c r="D74" s="78"/>
      <c r="E74" s="30"/>
      <c r="F74" s="30"/>
      <c r="G74" s="8"/>
      <c r="H74" s="8"/>
      <c r="I74" s="8"/>
      <c r="J74" s="8"/>
      <c r="K74" s="8"/>
      <c r="L74" s="8" t="s">
        <v>119</v>
      </c>
      <c r="M74" s="8"/>
      <c r="N74" s="8"/>
    </row>
    <row r="75" spans="1:14" ht="48" customHeight="1">
      <c r="A75" s="458">
        <v>13</v>
      </c>
      <c r="B75" s="796" t="s">
        <v>63</v>
      </c>
      <c r="C75" s="797"/>
      <c r="D75" s="797"/>
      <c r="E75" s="797"/>
      <c r="F75" s="797"/>
      <c r="G75" s="766"/>
      <c r="H75" s="6"/>
      <c r="I75" s="6"/>
      <c r="J75" s="6"/>
      <c r="K75" s="6"/>
      <c r="L75" s="6"/>
      <c r="M75" s="6"/>
      <c r="N75" s="6"/>
    </row>
    <row r="76" spans="1:14">
      <c r="A76" s="458"/>
      <c r="B76" s="5"/>
      <c r="C76" s="464"/>
      <c r="D76" s="72"/>
      <c r="E76" s="464"/>
      <c r="F76" s="464"/>
      <c r="G76" s="464"/>
      <c r="H76" s="464"/>
      <c r="I76" s="464"/>
      <c r="J76" s="464"/>
      <c r="K76" s="464"/>
      <c r="L76" s="464"/>
      <c r="M76" s="464"/>
      <c r="N76" s="464"/>
    </row>
    <row r="77" spans="1:14" ht="26.4">
      <c r="A77" s="465"/>
      <c r="B77" s="450" t="s">
        <v>64</v>
      </c>
      <c r="C77" s="452" t="s">
        <v>65</v>
      </c>
      <c r="D77" s="73" t="s">
        <v>342</v>
      </c>
      <c r="E77" s="452" t="s">
        <v>94</v>
      </c>
      <c r="F77" s="452" t="s">
        <v>67</v>
      </c>
      <c r="G77" s="452" t="s">
        <v>81</v>
      </c>
      <c r="H77" s="8"/>
      <c r="I77" s="8"/>
      <c r="J77" s="8"/>
      <c r="K77" s="8"/>
      <c r="L77" s="8"/>
      <c r="M77" s="8"/>
      <c r="N77" s="8"/>
    </row>
    <row r="78" spans="1:14">
      <c r="A78" s="465"/>
      <c r="B78" s="828" t="s">
        <v>440</v>
      </c>
      <c r="C78" s="91" t="s">
        <v>1005</v>
      </c>
      <c r="D78" s="130">
        <v>8.02</v>
      </c>
      <c r="E78" s="958" t="s">
        <v>484</v>
      </c>
      <c r="F78" s="958" t="s">
        <v>108</v>
      </c>
      <c r="G78" s="958" t="s">
        <v>95</v>
      </c>
      <c r="H78" s="32"/>
      <c r="I78" s="32"/>
      <c r="J78" s="32"/>
      <c r="K78" s="32"/>
      <c r="L78" s="32"/>
      <c r="M78" s="32"/>
      <c r="N78" s="32"/>
    </row>
    <row r="79" spans="1:14">
      <c r="A79" s="465"/>
      <c r="B79" s="956"/>
      <c r="C79" s="91" t="s">
        <v>69</v>
      </c>
      <c r="D79" s="130"/>
      <c r="E79" s="959"/>
      <c r="F79" s="959"/>
      <c r="G79" s="959"/>
      <c r="H79" s="32"/>
      <c r="I79" s="32"/>
      <c r="J79" s="32"/>
      <c r="K79" s="32"/>
      <c r="L79" s="32"/>
      <c r="M79" s="32"/>
      <c r="N79" s="32"/>
    </row>
    <row r="80" spans="1:14" ht="26.4">
      <c r="A80" s="465"/>
      <c r="B80" s="956"/>
      <c r="C80" s="174" t="s">
        <v>1006</v>
      </c>
      <c r="D80" s="130">
        <v>14.53</v>
      </c>
      <c r="E80" s="959"/>
      <c r="F80" s="959"/>
      <c r="G80" s="959"/>
      <c r="H80" s="32"/>
      <c r="I80" s="32"/>
      <c r="J80" s="32"/>
      <c r="K80" s="32"/>
      <c r="L80" s="32"/>
      <c r="M80" s="32"/>
      <c r="N80" s="32"/>
    </row>
    <row r="81" spans="1:14">
      <c r="A81" s="465"/>
      <c r="B81" s="956"/>
      <c r="C81" s="174" t="s">
        <v>1007</v>
      </c>
      <c r="D81" s="130">
        <v>11.12</v>
      </c>
      <c r="E81" s="959"/>
      <c r="F81" s="959"/>
      <c r="G81" s="959"/>
      <c r="H81" s="32"/>
      <c r="I81" s="32"/>
      <c r="J81" s="32"/>
      <c r="K81" s="32"/>
      <c r="L81" s="32"/>
      <c r="M81" s="32"/>
      <c r="N81" s="32"/>
    </row>
    <row r="82" spans="1:14">
      <c r="A82" s="465"/>
      <c r="B82" s="957"/>
      <c r="C82" s="91" t="s">
        <v>70</v>
      </c>
      <c r="D82" s="130"/>
      <c r="E82" s="959"/>
      <c r="F82" s="959"/>
      <c r="G82" s="959"/>
      <c r="H82" s="32"/>
      <c r="I82" s="32"/>
      <c r="J82" s="32"/>
      <c r="K82" s="32"/>
      <c r="L82" s="32"/>
      <c r="M82" s="32"/>
      <c r="N82" s="32"/>
    </row>
    <row r="83" spans="1:14">
      <c r="A83" s="465"/>
      <c r="B83" s="828" t="s">
        <v>71</v>
      </c>
      <c r="C83" s="91" t="s">
        <v>1005</v>
      </c>
      <c r="D83" s="130">
        <v>10.6</v>
      </c>
      <c r="E83" s="959"/>
      <c r="F83" s="959"/>
      <c r="G83" s="959"/>
      <c r="H83" s="32"/>
      <c r="I83" s="32"/>
      <c r="J83" s="32"/>
      <c r="K83" s="32"/>
      <c r="L83" s="32"/>
      <c r="M83" s="32"/>
      <c r="N83" s="32"/>
    </row>
    <row r="84" spans="1:14">
      <c r="A84" s="465"/>
      <c r="B84" s="956"/>
      <c r="C84" s="91" t="s">
        <v>69</v>
      </c>
      <c r="D84" s="130"/>
      <c r="E84" s="959"/>
      <c r="F84" s="959"/>
      <c r="G84" s="959"/>
      <c r="H84" s="32"/>
      <c r="I84" s="32"/>
      <c r="J84" s="32"/>
      <c r="K84" s="32"/>
      <c r="L84" s="32"/>
      <c r="M84" s="32"/>
      <c r="N84" s="32"/>
    </row>
    <row r="85" spans="1:14" ht="26.4">
      <c r="A85" s="465"/>
      <c r="B85" s="956"/>
      <c r="C85" s="174" t="s">
        <v>1006</v>
      </c>
      <c r="D85" s="130">
        <v>16.5</v>
      </c>
      <c r="E85" s="959"/>
      <c r="F85" s="959"/>
      <c r="G85" s="959"/>
      <c r="H85" s="32"/>
      <c r="I85" s="32"/>
      <c r="J85" s="32"/>
      <c r="K85" s="32"/>
      <c r="L85" s="32"/>
      <c r="M85" s="32"/>
      <c r="N85" s="32"/>
    </row>
    <row r="86" spans="1:14">
      <c r="A86" s="465"/>
      <c r="B86" s="956"/>
      <c r="C86" s="174" t="s">
        <v>1007</v>
      </c>
      <c r="D86" s="130">
        <v>14.22</v>
      </c>
      <c r="E86" s="959"/>
      <c r="F86" s="959"/>
      <c r="G86" s="959"/>
      <c r="H86" s="32"/>
      <c r="J86" s="32"/>
      <c r="K86" s="32"/>
      <c r="L86" s="32"/>
      <c r="M86" s="32"/>
      <c r="N86" s="32"/>
    </row>
    <row r="87" spans="1:14">
      <c r="A87" s="465"/>
      <c r="B87" s="957"/>
      <c r="C87" s="91" t="s">
        <v>70</v>
      </c>
      <c r="D87" s="130"/>
      <c r="E87" s="959"/>
      <c r="F87" s="959"/>
      <c r="G87" s="959"/>
      <c r="H87" s="32"/>
      <c r="I87" s="32"/>
      <c r="J87" s="32"/>
      <c r="K87" s="32"/>
      <c r="L87" s="32"/>
      <c r="M87" s="32"/>
      <c r="N87" s="32"/>
    </row>
    <row r="88" spans="1:14">
      <c r="A88" s="465"/>
      <c r="B88" s="828" t="s">
        <v>72</v>
      </c>
      <c r="C88" s="91" t="s">
        <v>1005</v>
      </c>
      <c r="D88" s="130">
        <v>47.67</v>
      </c>
      <c r="E88" s="959"/>
      <c r="F88" s="959"/>
      <c r="G88" s="959"/>
      <c r="H88" s="32"/>
      <c r="I88" s="32"/>
      <c r="J88" s="32"/>
      <c r="K88" s="32"/>
      <c r="L88" s="32"/>
      <c r="M88" s="32"/>
      <c r="N88" s="32"/>
    </row>
    <row r="89" spans="1:14">
      <c r="A89" s="465"/>
      <c r="B89" s="956"/>
      <c r="C89" s="91" t="s">
        <v>69</v>
      </c>
      <c r="D89" s="130"/>
      <c r="E89" s="959"/>
      <c r="F89" s="959"/>
      <c r="G89" s="959"/>
      <c r="H89" s="32"/>
      <c r="I89" s="32"/>
      <c r="J89" s="32"/>
      <c r="K89" s="32"/>
      <c r="L89" s="32"/>
      <c r="M89" s="32"/>
      <c r="N89" s="32"/>
    </row>
    <row r="90" spans="1:14" ht="26.4">
      <c r="A90" s="465"/>
      <c r="B90" s="956"/>
      <c r="C90" s="174" t="s">
        <v>1006</v>
      </c>
      <c r="D90" s="130">
        <v>5.42</v>
      </c>
      <c r="E90" s="959"/>
      <c r="F90" s="959"/>
      <c r="G90" s="959"/>
      <c r="H90" s="32"/>
      <c r="I90" s="32"/>
      <c r="J90" s="32"/>
      <c r="K90" s="32"/>
      <c r="L90" s="32"/>
      <c r="M90" s="32"/>
      <c r="N90" s="32"/>
    </row>
    <row r="91" spans="1:14">
      <c r="A91" s="465"/>
      <c r="B91" s="956"/>
      <c r="C91" s="174" t="s">
        <v>1007</v>
      </c>
      <c r="D91" s="130">
        <v>19.46</v>
      </c>
      <c r="E91" s="959"/>
      <c r="F91" s="959"/>
      <c r="G91" s="959"/>
      <c r="H91" s="32"/>
      <c r="I91" s="32"/>
      <c r="J91" s="32"/>
      <c r="K91" s="32"/>
      <c r="L91" s="32"/>
      <c r="M91" s="32"/>
      <c r="N91" s="32"/>
    </row>
    <row r="92" spans="1:14">
      <c r="A92" s="465"/>
      <c r="B92" s="957"/>
      <c r="C92" s="91" t="s">
        <v>70</v>
      </c>
      <c r="D92" s="130"/>
      <c r="E92" s="959"/>
      <c r="F92" s="959"/>
      <c r="G92" s="959"/>
      <c r="H92" s="32"/>
      <c r="I92" s="32"/>
      <c r="J92" s="32"/>
      <c r="K92" s="32"/>
      <c r="L92" s="32"/>
      <c r="M92" s="32"/>
      <c r="N92" s="32"/>
    </row>
    <row r="93" spans="1:14">
      <c r="A93" s="465"/>
      <c r="B93" s="972" t="s">
        <v>73</v>
      </c>
      <c r="C93" s="91" t="s">
        <v>1005</v>
      </c>
      <c r="D93" s="130">
        <v>16.829999999999998</v>
      </c>
      <c r="E93" s="959"/>
      <c r="F93" s="959"/>
      <c r="G93" s="959"/>
      <c r="H93" s="32"/>
      <c r="I93" s="32"/>
      <c r="J93" s="32"/>
      <c r="K93" s="32"/>
      <c r="L93" s="32"/>
      <c r="M93" s="32"/>
      <c r="N93" s="32"/>
    </row>
    <row r="94" spans="1:14">
      <c r="A94" s="465"/>
      <c r="B94" s="973"/>
      <c r="C94" s="91" t="s">
        <v>69</v>
      </c>
      <c r="D94" s="130"/>
      <c r="E94" s="959"/>
      <c r="F94" s="959"/>
      <c r="G94" s="959"/>
      <c r="H94" s="32"/>
      <c r="I94" s="32"/>
      <c r="J94" s="32"/>
      <c r="K94" s="32"/>
      <c r="L94" s="32"/>
      <c r="M94" s="32"/>
      <c r="N94" s="32"/>
    </row>
    <row r="95" spans="1:14" ht="26.4">
      <c r="A95" s="465"/>
      <c r="B95" s="973"/>
      <c r="C95" s="174" t="s">
        <v>1006</v>
      </c>
      <c r="D95" s="130">
        <v>268.02</v>
      </c>
      <c r="E95" s="959"/>
      <c r="F95" s="959"/>
      <c r="G95" s="959"/>
      <c r="H95" s="32"/>
      <c r="I95" s="32"/>
      <c r="J95" s="32"/>
      <c r="K95" s="32"/>
      <c r="L95" s="32"/>
      <c r="M95" s="32"/>
      <c r="N95" s="32"/>
    </row>
    <row r="96" spans="1:14">
      <c r="A96" s="465"/>
      <c r="B96" s="973"/>
      <c r="C96" s="174" t="s">
        <v>1007</v>
      </c>
      <c r="D96" s="130">
        <v>57.18</v>
      </c>
      <c r="E96" s="959"/>
      <c r="F96" s="959"/>
      <c r="G96" s="959"/>
      <c r="H96" s="32"/>
      <c r="I96" s="32"/>
      <c r="J96" s="32"/>
      <c r="K96" s="32"/>
      <c r="L96" s="32"/>
      <c r="M96" s="32"/>
      <c r="N96" s="32"/>
    </row>
    <row r="97" spans="1:14" ht="15" customHeight="1">
      <c r="A97" s="465"/>
      <c r="B97" s="973"/>
      <c r="C97" s="2" t="s">
        <v>70</v>
      </c>
      <c r="D97" s="130"/>
      <c r="E97" s="974"/>
      <c r="F97" s="974"/>
      <c r="G97" s="974"/>
      <c r="H97" s="32"/>
      <c r="I97" s="32"/>
      <c r="J97" s="32"/>
      <c r="K97" s="32"/>
      <c r="L97" s="32"/>
      <c r="M97" s="32"/>
      <c r="N97" s="32"/>
    </row>
    <row r="98" spans="1:14" ht="15.75" customHeight="1">
      <c r="A98" s="5"/>
      <c r="B98" s="1028" t="s">
        <v>1008</v>
      </c>
      <c r="C98" s="1028"/>
      <c r="D98" s="1028"/>
      <c r="E98" s="1028"/>
      <c r="F98" s="1028"/>
      <c r="G98" s="1028"/>
      <c r="H98" s="32"/>
      <c r="I98" s="32"/>
      <c r="J98" s="5"/>
      <c r="K98" s="5"/>
      <c r="L98" s="5"/>
      <c r="M98" s="5"/>
      <c r="N98" s="5"/>
    </row>
    <row r="99" spans="1:14">
      <c r="A99" s="458"/>
      <c r="B99" s="819"/>
      <c r="C99" s="819"/>
      <c r="D99" s="819"/>
      <c r="E99" s="819"/>
      <c r="F99" s="819"/>
      <c r="G99" s="819"/>
      <c r="H99" s="5"/>
      <c r="I99" s="5"/>
      <c r="J99" s="5"/>
      <c r="K99" s="5"/>
      <c r="L99" s="5"/>
      <c r="M99" s="5"/>
      <c r="N99" s="5"/>
    </row>
    <row r="100" spans="1:14">
      <c r="A100" s="465">
        <v>14</v>
      </c>
      <c r="B100" s="36" t="s">
        <v>74</v>
      </c>
      <c r="C100" s="807" t="s">
        <v>40</v>
      </c>
      <c r="D100" s="807"/>
      <c r="E100" s="807"/>
      <c r="F100" s="807"/>
      <c r="G100" s="807"/>
      <c r="H100" s="5"/>
      <c r="I100" s="5"/>
      <c r="J100" s="5"/>
      <c r="K100" s="5"/>
      <c r="L100" s="5"/>
      <c r="M100" s="5"/>
      <c r="N100" s="5"/>
    </row>
    <row r="101" spans="1:14" ht="13.8">
      <c r="A101" s="5"/>
      <c r="B101" s="5"/>
      <c r="C101" s="462"/>
      <c r="D101" s="92"/>
      <c r="E101" s="454"/>
      <c r="F101" s="454"/>
      <c r="G101" s="454"/>
      <c r="H101" s="5"/>
      <c r="I101" s="5"/>
      <c r="J101" s="5"/>
      <c r="K101" s="5"/>
      <c r="L101" s="5"/>
      <c r="M101" s="5"/>
      <c r="N101" s="5"/>
    </row>
    <row r="102" spans="1:14">
      <c r="A102" s="5"/>
      <c r="B102" s="5"/>
      <c r="C102" s="5"/>
      <c r="D102" s="92"/>
      <c r="H102" s="5"/>
      <c r="I102" s="5"/>
      <c r="J102" s="5"/>
      <c r="K102" s="5"/>
      <c r="L102" s="5"/>
      <c r="M102" s="5"/>
      <c r="N102" s="5"/>
    </row>
    <row r="103" spans="1:14" ht="15" customHeight="1">
      <c r="A103" s="5"/>
      <c r="B103" s="5"/>
      <c r="C103" s="5"/>
      <c r="D103" s="69"/>
      <c r="H103" s="454"/>
      <c r="I103" s="5"/>
      <c r="J103" s="5"/>
      <c r="K103" s="5"/>
      <c r="L103" s="5"/>
      <c r="M103" s="5"/>
      <c r="N103" s="5"/>
    </row>
    <row r="104" spans="1:14" ht="15" customHeight="1">
      <c r="B104" s="843" t="s">
        <v>1009</v>
      </c>
      <c r="C104" s="843"/>
      <c r="D104" s="843"/>
      <c r="E104" s="843"/>
      <c r="F104" s="843"/>
      <c r="G104" s="843"/>
    </row>
    <row r="105" spans="1:14">
      <c r="B105" s="933" t="s">
        <v>703</v>
      </c>
      <c r="C105" s="933"/>
      <c r="D105" s="933"/>
      <c r="E105" s="933"/>
      <c r="F105" s="933"/>
      <c r="G105" s="933"/>
    </row>
    <row r="106" spans="1:14">
      <c r="C106" s="173"/>
    </row>
    <row r="107" spans="1:14">
      <c r="C107" s="138"/>
      <c r="D107" s="138"/>
    </row>
    <row r="108" spans="1:14">
      <c r="C108" s="138"/>
    </row>
  </sheetData>
  <mergeCells count="69">
    <mergeCell ref="B98:G98"/>
    <mergeCell ref="B99:G99"/>
    <mergeCell ref="C100:G100"/>
    <mergeCell ref="B104:G104"/>
    <mergeCell ref="B105:G105"/>
    <mergeCell ref="B72:N72"/>
    <mergeCell ref="B73:N73"/>
    <mergeCell ref="B75:G75"/>
    <mergeCell ref="B78:B82"/>
    <mergeCell ref="E78:E97"/>
    <mergeCell ref="F78:F97"/>
    <mergeCell ref="G78:G97"/>
    <mergeCell ref="B83:B87"/>
    <mergeCell ref="B88:B92"/>
    <mergeCell ref="B93:B97"/>
    <mergeCell ref="B71:N71"/>
    <mergeCell ref="B63:B64"/>
    <mergeCell ref="C63:C64"/>
    <mergeCell ref="D63:D64"/>
    <mergeCell ref="E63:E64"/>
    <mergeCell ref="F63:H63"/>
    <mergeCell ref="I63:K63"/>
    <mergeCell ref="L63:N63"/>
    <mergeCell ref="C67:N67"/>
    <mergeCell ref="B68:N68"/>
    <mergeCell ref="B69:N69"/>
    <mergeCell ref="B70:N70"/>
    <mergeCell ref="C61:E61"/>
    <mergeCell ref="B42:E42"/>
    <mergeCell ref="B44:E44"/>
    <mergeCell ref="B47:E47"/>
    <mergeCell ref="B49:E49"/>
    <mergeCell ref="B50:B51"/>
    <mergeCell ref="C50:E51"/>
    <mergeCell ref="C52:E52"/>
    <mergeCell ref="C53:E53"/>
    <mergeCell ref="B54:E54"/>
    <mergeCell ref="B55:E55"/>
    <mergeCell ref="C57:E57"/>
    <mergeCell ref="C41:E41"/>
    <mergeCell ref="C27:C30"/>
    <mergeCell ref="D27:D30"/>
    <mergeCell ref="E27:E30"/>
    <mergeCell ref="B31:E31"/>
    <mergeCell ref="B33:E33"/>
    <mergeCell ref="C34:E34"/>
    <mergeCell ref="C35:E35"/>
    <mergeCell ref="C36:E36"/>
    <mergeCell ref="B38:E38"/>
    <mergeCell ref="C39:E39"/>
    <mergeCell ref="C40:E40"/>
    <mergeCell ref="B25:E25"/>
    <mergeCell ref="C11:E11"/>
    <mergeCell ref="B12:E12"/>
    <mergeCell ref="C14:E14"/>
    <mergeCell ref="B15:E15"/>
    <mergeCell ref="B17:E17"/>
    <mergeCell ref="C18:E18"/>
    <mergeCell ref="C19:E19"/>
    <mergeCell ref="C20:E20"/>
    <mergeCell ref="C21:E21"/>
    <mergeCell ref="C22:E22"/>
    <mergeCell ref="B24:E24"/>
    <mergeCell ref="B9:E9"/>
    <mergeCell ref="A1:B1"/>
    <mergeCell ref="C3:E3"/>
    <mergeCell ref="C5:E5"/>
    <mergeCell ref="B6:E6"/>
    <mergeCell ref="C8:E8"/>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topLeftCell="A86" workbookViewId="0">
      <selection activeCell="C8" sqref="C8:E8"/>
    </sheetView>
  </sheetViews>
  <sheetFormatPr defaultRowHeight="13.2"/>
  <cols>
    <col min="1" max="1" width="6.44140625" style="38" bestFit="1" customWidth="1"/>
    <col min="2" max="2" width="46" style="38" bestFit="1" customWidth="1"/>
    <col min="3" max="3" width="22.6640625" style="38" customWidth="1"/>
    <col min="4" max="4" width="18.109375" style="38" customWidth="1"/>
    <col min="5" max="5" width="18.6640625" style="38" customWidth="1"/>
    <col min="6" max="6" width="9.33203125" style="38" bestFit="1" customWidth="1"/>
    <col min="7" max="7" width="10.33203125" style="38" bestFit="1" customWidth="1"/>
    <col min="8" max="8" width="11.44140625" style="38" bestFit="1" customWidth="1"/>
    <col min="9" max="9" width="7.109375" style="38" bestFit="1" customWidth="1"/>
    <col min="10" max="10" width="9.109375" style="38" bestFit="1" customWidth="1"/>
    <col min="11" max="11" width="6.88671875" style="38" bestFit="1" customWidth="1"/>
    <col min="12" max="12" width="7.109375" style="38" bestFit="1" customWidth="1"/>
    <col min="13" max="14" width="6.88671875" style="38" bestFit="1" customWidth="1"/>
    <col min="15" max="16384" width="8.88671875" style="38"/>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25.8" customHeight="1">
      <c r="A3" s="484" t="s">
        <v>1</v>
      </c>
      <c r="B3" s="2" t="s">
        <v>2</v>
      </c>
      <c r="C3" s="807" t="s">
        <v>1035</v>
      </c>
      <c r="D3" s="807"/>
      <c r="E3" s="807"/>
      <c r="F3" s="175"/>
      <c r="H3" s="5"/>
      <c r="I3" s="5"/>
      <c r="J3" s="5"/>
      <c r="K3" s="5"/>
      <c r="L3" s="5"/>
      <c r="M3" s="5"/>
      <c r="N3" s="5"/>
    </row>
    <row r="4" spans="1:14">
      <c r="A4" s="5"/>
      <c r="B4" s="5"/>
      <c r="C4" s="5"/>
      <c r="D4" s="70"/>
      <c r="E4" s="5"/>
      <c r="F4" s="5"/>
      <c r="G4" s="5"/>
      <c r="H4" s="5"/>
      <c r="I4" s="5"/>
      <c r="J4" s="5"/>
      <c r="K4" s="5"/>
      <c r="L4" s="5"/>
      <c r="M4" s="5"/>
      <c r="N4" s="5"/>
    </row>
    <row r="5" spans="1:14" ht="34.799999999999997" customHeight="1">
      <c r="A5" s="19">
        <v>1</v>
      </c>
      <c r="B5" s="2" t="s">
        <v>3</v>
      </c>
      <c r="C5" s="807" t="s">
        <v>1036</v>
      </c>
      <c r="D5" s="807"/>
      <c r="E5" s="807"/>
      <c r="F5" s="5"/>
      <c r="G5" s="5"/>
      <c r="H5" s="5"/>
      <c r="I5" s="5"/>
      <c r="J5" s="5"/>
      <c r="K5" s="5"/>
      <c r="L5" s="5"/>
      <c r="M5" s="5"/>
      <c r="N5" s="5"/>
    </row>
    <row r="6" spans="1:14">
      <c r="A6" s="477"/>
      <c r="B6" s="810" t="s">
        <v>5</v>
      </c>
      <c r="C6" s="810"/>
      <c r="D6" s="810"/>
      <c r="E6" s="810"/>
      <c r="F6" s="5"/>
      <c r="G6" s="5"/>
      <c r="H6" s="5"/>
      <c r="I6" s="5"/>
      <c r="J6" s="5"/>
      <c r="K6" s="5"/>
      <c r="L6" s="5"/>
      <c r="M6" s="5"/>
      <c r="N6" s="5"/>
    </row>
    <row r="7" spans="1:14">
      <c r="A7" s="477"/>
      <c r="B7" s="6"/>
      <c r="C7" s="5"/>
      <c r="D7" s="70"/>
      <c r="E7" s="5"/>
      <c r="F7" s="5"/>
      <c r="G7" s="5"/>
      <c r="H7" s="5"/>
      <c r="I7" s="5"/>
      <c r="J7" s="5"/>
      <c r="K7" s="5"/>
      <c r="L7" s="5"/>
      <c r="M7" s="5"/>
      <c r="N7" s="5"/>
    </row>
    <row r="8" spans="1:14">
      <c r="A8" s="477">
        <v>2</v>
      </c>
      <c r="B8" s="2" t="s">
        <v>6</v>
      </c>
      <c r="C8" s="807" t="s">
        <v>1325</v>
      </c>
      <c r="D8" s="807"/>
      <c r="E8" s="807"/>
      <c r="F8" s="5"/>
      <c r="G8" s="5"/>
      <c r="H8" s="5"/>
      <c r="I8" s="5"/>
      <c r="J8" s="5"/>
      <c r="K8" s="5"/>
      <c r="L8" s="5"/>
      <c r="M8" s="5"/>
      <c r="N8" s="5"/>
    </row>
    <row r="9" spans="1:14">
      <c r="A9" s="477"/>
      <c r="B9" s="810" t="s">
        <v>5</v>
      </c>
      <c r="C9" s="810"/>
      <c r="D9" s="810"/>
      <c r="E9" s="810"/>
      <c r="F9" s="5"/>
      <c r="G9" s="5"/>
      <c r="H9" s="5"/>
      <c r="I9" s="5"/>
      <c r="J9" s="5"/>
      <c r="K9" s="5"/>
      <c r="L9" s="5"/>
      <c r="M9" s="5"/>
      <c r="N9" s="5"/>
    </row>
    <row r="10" spans="1:14">
      <c r="A10" s="477"/>
      <c r="B10" s="6"/>
      <c r="C10" s="5"/>
      <c r="D10" s="70"/>
      <c r="E10" s="5"/>
      <c r="F10" s="5"/>
      <c r="G10" s="5"/>
      <c r="H10" s="5"/>
      <c r="I10" s="5"/>
      <c r="J10" s="5"/>
      <c r="K10" s="5"/>
      <c r="L10" s="5"/>
      <c r="M10" s="5"/>
      <c r="N10" s="5"/>
    </row>
    <row r="11" spans="1:14" ht="27" customHeight="1">
      <c r="A11" s="477">
        <v>3</v>
      </c>
      <c r="B11" s="2" t="s">
        <v>7</v>
      </c>
      <c r="C11" s="805" t="s">
        <v>332</v>
      </c>
      <c r="D11" s="805"/>
      <c r="E11" s="805"/>
      <c r="F11" s="5"/>
      <c r="G11" s="5"/>
      <c r="H11" s="5"/>
      <c r="I11" s="5"/>
      <c r="J11" s="5"/>
      <c r="K11" s="5"/>
      <c r="L11" s="5"/>
      <c r="M11" s="5"/>
      <c r="N11" s="5"/>
    </row>
    <row r="12" spans="1:14">
      <c r="A12" s="477"/>
      <c r="B12" s="810" t="s">
        <v>5</v>
      </c>
      <c r="C12" s="810"/>
      <c r="D12" s="810"/>
      <c r="E12" s="810"/>
      <c r="F12" s="5"/>
      <c r="G12" s="5"/>
      <c r="H12" s="5"/>
      <c r="I12" s="5"/>
      <c r="J12" s="5"/>
      <c r="K12" s="5"/>
      <c r="L12" s="5"/>
      <c r="M12" s="5"/>
      <c r="N12" s="5"/>
    </row>
    <row r="13" spans="1:14">
      <c r="A13" s="477"/>
      <c r="B13" s="6"/>
      <c r="C13" s="5"/>
      <c r="D13" s="70"/>
      <c r="E13" s="5"/>
      <c r="F13" s="5"/>
      <c r="G13" s="5"/>
      <c r="H13" s="5"/>
      <c r="I13" s="5"/>
      <c r="J13" s="5"/>
      <c r="K13" s="5"/>
      <c r="L13" s="5"/>
      <c r="M13" s="5"/>
      <c r="N13" s="5"/>
    </row>
    <row r="14" spans="1:14">
      <c r="A14" s="477">
        <v>4</v>
      </c>
      <c r="B14" s="2" t="s">
        <v>9</v>
      </c>
      <c r="C14" s="807">
        <v>179.88</v>
      </c>
      <c r="D14" s="807"/>
      <c r="E14" s="807"/>
      <c r="F14" s="175"/>
      <c r="G14" s="5"/>
      <c r="H14" s="5"/>
      <c r="I14" s="5"/>
      <c r="J14" s="5"/>
      <c r="K14" s="5"/>
      <c r="L14" s="5"/>
      <c r="M14" s="5"/>
      <c r="N14" s="5"/>
    </row>
    <row r="15" spans="1:14">
      <c r="A15" s="477"/>
      <c r="B15" s="810" t="s">
        <v>10</v>
      </c>
      <c r="C15" s="810"/>
      <c r="D15" s="810"/>
      <c r="E15" s="810"/>
      <c r="F15" s="175"/>
      <c r="G15" s="5"/>
      <c r="H15" s="5"/>
      <c r="I15" s="5"/>
      <c r="J15" s="5"/>
      <c r="K15" s="5"/>
      <c r="L15" s="5"/>
      <c r="M15" s="5"/>
      <c r="N15" s="5"/>
    </row>
    <row r="16" spans="1:14">
      <c r="A16" s="477"/>
      <c r="B16" s="5"/>
      <c r="C16" s="5"/>
      <c r="D16" s="70"/>
      <c r="E16" s="5"/>
      <c r="F16" s="5"/>
      <c r="G16" s="5"/>
      <c r="H16" s="5"/>
      <c r="I16" s="5"/>
      <c r="J16" s="5"/>
      <c r="K16" s="5"/>
      <c r="L16" s="5"/>
      <c r="M16" s="5"/>
      <c r="N16" s="5"/>
    </row>
    <row r="17" spans="1:14" ht="30.75" customHeight="1">
      <c r="A17" s="477">
        <v>5</v>
      </c>
      <c r="B17" s="767" t="s">
        <v>308</v>
      </c>
      <c r="C17" s="800"/>
      <c r="D17" s="800"/>
      <c r="E17" s="800"/>
      <c r="F17" s="6"/>
      <c r="G17" s="6"/>
      <c r="H17" s="6"/>
      <c r="I17" s="6"/>
      <c r="J17" s="8"/>
      <c r="K17" s="8"/>
      <c r="L17" s="8"/>
      <c r="M17" s="8"/>
      <c r="N17" s="8"/>
    </row>
    <row r="18" spans="1:14">
      <c r="A18" s="477"/>
      <c r="B18" s="2" t="s">
        <v>12</v>
      </c>
      <c r="C18" s="1101">
        <v>0.12559999999999999</v>
      </c>
      <c r="D18" s="807"/>
      <c r="E18" s="807"/>
      <c r="F18" s="175"/>
      <c r="G18" s="8"/>
      <c r="H18" s="8">
        <f>958000+1434000</f>
        <v>2392000</v>
      </c>
      <c r="I18" s="8"/>
      <c r="J18" s="8"/>
      <c r="K18" s="8"/>
      <c r="L18" s="8"/>
      <c r="M18" s="8"/>
      <c r="N18" s="8"/>
    </row>
    <row r="19" spans="1:14" ht="26.4">
      <c r="A19" s="477"/>
      <c r="B19" s="473" t="s">
        <v>809</v>
      </c>
      <c r="C19" s="1101">
        <v>7.85E-2</v>
      </c>
      <c r="D19" s="807"/>
      <c r="E19" s="807"/>
      <c r="F19" s="483"/>
      <c r="G19" s="8" t="s">
        <v>119</v>
      </c>
      <c r="H19" s="740">
        <v>19040000</v>
      </c>
      <c r="I19" s="8"/>
      <c r="J19" s="8"/>
      <c r="K19" s="8"/>
      <c r="L19" s="8"/>
      <c r="M19" s="8"/>
      <c r="N19" s="8"/>
    </row>
    <row r="20" spans="1:14" ht="14.4" customHeight="1">
      <c r="A20" s="477"/>
      <c r="B20" s="473" t="s">
        <v>116</v>
      </c>
      <c r="C20" s="762" t="s">
        <v>106</v>
      </c>
      <c r="D20" s="762"/>
      <c r="E20" s="762"/>
      <c r="F20" s="483"/>
      <c r="G20" s="8"/>
      <c r="H20" s="8">
        <f>H18/H19*100</f>
        <v>12.563025210084033</v>
      </c>
      <c r="I20" s="8"/>
      <c r="J20" s="8"/>
      <c r="K20" s="8"/>
      <c r="L20" s="8"/>
      <c r="M20" s="8"/>
      <c r="N20" s="8"/>
    </row>
    <row r="21" spans="1:14">
      <c r="A21" s="477"/>
      <c r="B21" s="482" t="s">
        <v>15</v>
      </c>
      <c r="C21" s="834" t="s">
        <v>107</v>
      </c>
      <c r="D21" s="834"/>
      <c r="E21" s="834"/>
      <c r="F21" s="483"/>
      <c r="G21" s="8"/>
      <c r="H21" s="8"/>
      <c r="I21" s="8"/>
      <c r="J21" s="8"/>
      <c r="K21" s="8"/>
      <c r="L21" s="8"/>
      <c r="M21" s="8"/>
      <c r="N21" s="8"/>
    </row>
    <row r="22" spans="1:14">
      <c r="A22" s="477"/>
      <c r="B22" s="472" t="s">
        <v>16</v>
      </c>
      <c r="C22" s="762" t="s">
        <v>89</v>
      </c>
      <c r="D22" s="762"/>
      <c r="E22" s="762"/>
      <c r="F22" s="483"/>
      <c r="G22" s="8"/>
      <c r="H22" s="8"/>
      <c r="I22" s="8"/>
      <c r="J22" s="8"/>
      <c r="K22" s="8"/>
      <c r="L22" s="8"/>
      <c r="M22" s="8"/>
      <c r="N22" s="8"/>
    </row>
    <row r="23" spans="1:14">
      <c r="A23" s="477"/>
      <c r="B23" s="483"/>
      <c r="C23" s="483"/>
      <c r="D23" s="72"/>
      <c r="E23" s="483"/>
      <c r="F23" s="483"/>
      <c r="G23" s="8"/>
      <c r="H23" s="8"/>
      <c r="I23" s="8"/>
      <c r="J23" s="8"/>
      <c r="K23" s="8"/>
      <c r="L23" s="8"/>
      <c r="M23" s="8"/>
      <c r="N23" s="8"/>
    </row>
    <row r="24" spans="1:14">
      <c r="A24" s="477">
        <v>6</v>
      </c>
      <c r="B24" s="767" t="s">
        <v>312</v>
      </c>
      <c r="C24" s="767"/>
      <c r="D24" s="767"/>
      <c r="E24" s="767"/>
      <c r="F24" s="6"/>
      <c r="G24" s="6"/>
      <c r="H24" s="8"/>
      <c r="I24" s="6"/>
      <c r="J24" s="6"/>
      <c r="K24" s="5"/>
      <c r="L24" s="5"/>
      <c r="M24" s="5"/>
      <c r="N24" s="5"/>
    </row>
    <row r="25" spans="1:14">
      <c r="A25" s="477"/>
      <c r="B25" s="812" t="s">
        <v>19</v>
      </c>
      <c r="C25" s="813"/>
      <c r="D25" s="813"/>
      <c r="E25" s="842"/>
      <c r="F25" s="483"/>
      <c r="G25" s="5"/>
      <c r="H25" s="5"/>
      <c r="I25" s="5"/>
      <c r="J25" s="5"/>
      <c r="K25" s="5"/>
      <c r="L25" s="5"/>
      <c r="M25" s="5"/>
      <c r="N25" s="5"/>
    </row>
    <row r="26" spans="1:14">
      <c r="A26" s="477"/>
      <c r="B26" s="472" t="s">
        <v>20</v>
      </c>
      <c r="C26" s="471" t="s">
        <v>97</v>
      </c>
      <c r="D26" s="73" t="s">
        <v>98</v>
      </c>
      <c r="E26" s="471" t="s">
        <v>22</v>
      </c>
      <c r="F26" s="483"/>
      <c r="G26" s="5"/>
      <c r="H26" s="5"/>
      <c r="I26" s="5"/>
      <c r="J26" s="5"/>
      <c r="K26" s="5"/>
      <c r="L26" s="5"/>
      <c r="M26" s="5"/>
      <c r="N26" s="5"/>
    </row>
    <row r="27" spans="1:14" ht="15" customHeight="1">
      <c r="A27" s="477"/>
      <c r="B27" s="474" t="s">
        <v>441</v>
      </c>
      <c r="C27" s="1072" t="s">
        <v>995</v>
      </c>
      <c r="D27" s="1072" t="s">
        <v>99</v>
      </c>
      <c r="E27" s="967" t="s">
        <v>91</v>
      </c>
      <c r="F27" s="483"/>
      <c r="G27" s="5"/>
      <c r="H27" s="5"/>
      <c r="I27" s="5"/>
      <c r="J27" s="5"/>
      <c r="K27" s="5"/>
      <c r="L27" s="5"/>
      <c r="M27" s="5"/>
      <c r="N27" s="5"/>
    </row>
    <row r="28" spans="1:14">
      <c r="A28" s="477"/>
      <c r="B28" s="474" t="s">
        <v>24</v>
      </c>
      <c r="C28" s="1073"/>
      <c r="D28" s="1073"/>
      <c r="E28" s="968"/>
      <c r="F28" s="483"/>
      <c r="G28" s="5"/>
      <c r="H28" s="5"/>
      <c r="I28" s="5"/>
      <c r="J28" s="5"/>
      <c r="K28" s="5"/>
      <c r="L28" s="5"/>
      <c r="M28" s="5"/>
      <c r="N28" s="5"/>
    </row>
    <row r="29" spans="1:14">
      <c r="A29" s="477"/>
      <c r="B29" s="474" t="s">
        <v>25</v>
      </c>
      <c r="C29" s="1073"/>
      <c r="D29" s="1073"/>
      <c r="E29" s="968"/>
      <c r="F29" s="483"/>
      <c r="G29" s="5"/>
      <c r="H29" s="5"/>
      <c r="I29" s="5"/>
      <c r="J29" s="5"/>
      <c r="K29" s="5"/>
      <c r="L29" s="5"/>
      <c r="M29" s="5"/>
      <c r="N29" s="5"/>
    </row>
    <row r="30" spans="1:14">
      <c r="A30" s="477"/>
      <c r="B30" s="474" t="s">
        <v>26</v>
      </c>
      <c r="C30" s="1074"/>
      <c r="D30" s="1074"/>
      <c r="E30" s="969"/>
      <c r="F30" s="483"/>
      <c r="G30" s="5"/>
      <c r="H30" s="5"/>
      <c r="I30" s="5"/>
      <c r="J30" s="5"/>
      <c r="K30" s="5"/>
      <c r="L30" s="5"/>
      <c r="M30" s="5"/>
      <c r="N30" s="5"/>
    </row>
    <row r="31" spans="1:14">
      <c r="A31" s="477"/>
      <c r="B31" s="768" t="s">
        <v>259</v>
      </c>
      <c r="C31" s="769"/>
      <c r="D31" s="769"/>
      <c r="E31" s="770"/>
      <c r="F31" s="483"/>
      <c r="G31" s="5"/>
      <c r="H31" s="5"/>
      <c r="I31" s="5"/>
      <c r="J31" s="5"/>
      <c r="K31" s="5"/>
      <c r="L31" s="5"/>
      <c r="M31" s="5"/>
      <c r="N31" s="5"/>
    </row>
    <row r="32" spans="1:14">
      <c r="A32" s="477"/>
      <c r="B32" s="8"/>
      <c r="C32" s="483"/>
      <c r="D32" s="72"/>
      <c r="E32" s="483"/>
      <c r="F32" s="483"/>
      <c r="G32" s="5"/>
      <c r="H32" s="5"/>
      <c r="I32" s="5"/>
      <c r="J32" s="5"/>
      <c r="K32" s="5"/>
      <c r="L32" s="5"/>
      <c r="M32" s="5"/>
      <c r="N32" s="5"/>
    </row>
    <row r="33" spans="1:14">
      <c r="A33" s="477">
        <v>7</v>
      </c>
      <c r="B33" s="767" t="s">
        <v>27</v>
      </c>
      <c r="C33" s="767"/>
      <c r="D33" s="767"/>
      <c r="E33" s="767"/>
      <c r="F33" s="6"/>
      <c r="G33" s="6"/>
      <c r="H33" s="6"/>
      <c r="I33" s="6"/>
      <c r="J33" s="6"/>
      <c r="K33" s="5"/>
      <c r="L33" s="5"/>
      <c r="M33" s="5"/>
      <c r="N33" s="5"/>
    </row>
    <row r="34" spans="1:14" ht="14.4" customHeight="1">
      <c r="A34" s="477"/>
      <c r="B34" s="472" t="s">
        <v>28</v>
      </c>
      <c r="C34" s="762" t="s">
        <v>106</v>
      </c>
      <c r="D34" s="762"/>
      <c r="E34" s="762"/>
      <c r="F34" s="8"/>
      <c r="G34" s="5"/>
      <c r="H34" s="5"/>
      <c r="I34" s="5"/>
      <c r="J34" s="5"/>
      <c r="K34" s="5"/>
      <c r="L34" s="5"/>
      <c r="M34" s="5"/>
      <c r="N34" s="5"/>
    </row>
    <row r="35" spans="1:14">
      <c r="A35" s="477"/>
      <c r="B35" s="472" t="s">
        <v>30</v>
      </c>
      <c r="C35" s="762" t="s">
        <v>107</v>
      </c>
      <c r="D35" s="762"/>
      <c r="E35" s="762"/>
      <c r="F35" s="8"/>
      <c r="G35" s="5"/>
      <c r="H35" s="5"/>
      <c r="I35" s="5"/>
      <c r="J35" s="5"/>
      <c r="K35" s="5"/>
      <c r="L35" s="5"/>
      <c r="M35" s="5"/>
      <c r="N35" s="5"/>
    </row>
    <row r="36" spans="1:14">
      <c r="A36" s="477"/>
      <c r="B36" s="472" t="s">
        <v>31</v>
      </c>
      <c r="C36" s="762" t="s">
        <v>89</v>
      </c>
      <c r="D36" s="762"/>
      <c r="E36" s="762"/>
      <c r="F36" s="8"/>
      <c r="G36" s="5"/>
      <c r="H36" s="5"/>
      <c r="I36" s="5"/>
      <c r="J36" s="5"/>
      <c r="K36" s="5"/>
      <c r="L36" s="5"/>
      <c r="M36" s="5"/>
      <c r="N36" s="5"/>
    </row>
    <row r="37" spans="1:14">
      <c r="A37" s="477"/>
      <c r="B37" s="5"/>
      <c r="C37" s="8"/>
      <c r="D37" s="71"/>
      <c r="E37" s="8"/>
      <c r="F37" s="8"/>
      <c r="G37" s="5"/>
      <c r="H37" s="5"/>
      <c r="I37" s="5"/>
      <c r="J37" s="5"/>
      <c r="K37" s="5"/>
      <c r="L37" s="5"/>
      <c r="M37" s="5"/>
      <c r="N37" s="5"/>
    </row>
    <row r="38" spans="1:14">
      <c r="A38" s="477">
        <v>8</v>
      </c>
      <c r="B38" s="767" t="s">
        <v>310</v>
      </c>
      <c r="C38" s="767"/>
      <c r="D38" s="767"/>
      <c r="E38" s="767"/>
      <c r="F38" s="6"/>
      <c r="G38" s="6"/>
      <c r="H38" s="6"/>
      <c r="I38" s="6"/>
      <c r="J38" s="6"/>
      <c r="K38" s="5"/>
      <c r="L38" s="5"/>
      <c r="M38" s="5"/>
      <c r="N38" s="5"/>
    </row>
    <row r="39" spans="1:14" ht="15" customHeight="1">
      <c r="A39" s="477"/>
      <c r="B39" s="472" t="s">
        <v>33</v>
      </c>
      <c r="C39" s="762" t="s">
        <v>106</v>
      </c>
      <c r="D39" s="762"/>
      <c r="E39" s="762"/>
      <c r="F39" s="8"/>
      <c r="G39" s="5"/>
      <c r="H39" s="5"/>
      <c r="I39" s="5"/>
      <c r="J39" s="5"/>
      <c r="K39" s="5"/>
      <c r="L39" s="5"/>
      <c r="M39" s="5"/>
      <c r="N39" s="5"/>
    </row>
    <row r="40" spans="1:14" ht="14.4" customHeight="1">
      <c r="A40" s="477"/>
      <c r="B40" s="472" t="s">
        <v>30</v>
      </c>
      <c r="C40" s="762" t="s">
        <v>107</v>
      </c>
      <c r="D40" s="762"/>
      <c r="E40" s="762"/>
      <c r="F40" s="8"/>
      <c r="G40" s="5"/>
      <c r="H40" s="5"/>
      <c r="I40" s="5"/>
      <c r="J40" s="5"/>
      <c r="K40" s="5"/>
      <c r="L40" s="5"/>
      <c r="M40" s="5"/>
      <c r="N40" s="5"/>
    </row>
    <row r="41" spans="1:14" ht="14.4" customHeight="1">
      <c r="A41" s="477"/>
      <c r="B41" s="472" t="s">
        <v>31</v>
      </c>
      <c r="C41" s="762" t="s">
        <v>89</v>
      </c>
      <c r="D41" s="762"/>
      <c r="E41" s="762"/>
      <c r="F41" s="8"/>
      <c r="G41" s="5"/>
      <c r="H41" s="5"/>
      <c r="I41" s="5"/>
      <c r="J41" s="5"/>
      <c r="K41" s="5"/>
      <c r="L41" s="5"/>
      <c r="M41" s="5"/>
      <c r="N41" s="5"/>
    </row>
    <row r="42" spans="1:14">
      <c r="A42" s="477"/>
      <c r="B42" s="768" t="s">
        <v>131</v>
      </c>
      <c r="C42" s="769"/>
      <c r="D42" s="769"/>
      <c r="E42" s="770"/>
      <c r="F42" s="8"/>
      <c r="G42" s="5"/>
      <c r="H42" s="5"/>
      <c r="I42" s="5"/>
      <c r="J42" s="5"/>
      <c r="K42" s="5"/>
      <c r="L42" s="5"/>
      <c r="M42" s="5"/>
      <c r="N42" s="5"/>
    </row>
    <row r="43" spans="1:14">
      <c r="A43" s="484"/>
      <c r="B43" s="5"/>
      <c r="C43" s="5"/>
      <c r="D43" s="75"/>
      <c r="E43" s="8"/>
      <c r="F43" s="5"/>
      <c r="G43" s="5"/>
      <c r="H43" s="5"/>
      <c r="I43" s="5"/>
      <c r="J43" s="5"/>
      <c r="K43" s="5"/>
      <c r="L43" s="5"/>
      <c r="M43" s="5"/>
      <c r="N43" s="5"/>
    </row>
    <row r="44" spans="1:14">
      <c r="A44" s="11">
        <v>9</v>
      </c>
      <c r="B44" s="766" t="s">
        <v>311</v>
      </c>
      <c r="C44" s="767"/>
      <c r="D44" s="767"/>
      <c r="E44" s="767"/>
      <c r="F44" s="12"/>
      <c r="G44" s="6"/>
      <c r="H44" s="6"/>
      <c r="I44" s="6"/>
      <c r="J44" s="5"/>
      <c r="K44" s="5"/>
      <c r="L44" s="5"/>
      <c r="M44" s="5"/>
      <c r="N44" s="5"/>
    </row>
    <row r="45" spans="1:14" ht="52.8">
      <c r="A45" s="11"/>
      <c r="B45" s="470" t="s">
        <v>36</v>
      </c>
      <c r="C45" s="480" t="s">
        <v>37</v>
      </c>
      <c r="D45" s="405" t="s">
        <v>38</v>
      </c>
      <c r="E45" s="480" t="s">
        <v>92</v>
      </c>
      <c r="F45" s="5"/>
      <c r="G45" s="5"/>
      <c r="H45" s="5"/>
      <c r="I45" s="5"/>
      <c r="J45" s="5"/>
      <c r="K45" s="5"/>
      <c r="L45" s="5"/>
      <c r="M45" s="5"/>
      <c r="N45" s="5"/>
    </row>
    <row r="46" spans="1:14" ht="79.2">
      <c r="A46" s="13"/>
      <c r="B46" s="476" t="s">
        <v>1037</v>
      </c>
      <c r="C46" s="476" t="s">
        <v>1038</v>
      </c>
      <c r="D46" s="476" t="s">
        <v>1039</v>
      </c>
      <c r="E46" s="481" t="s">
        <v>88</v>
      </c>
      <c r="F46" s="5"/>
      <c r="G46" s="5"/>
      <c r="H46" s="5"/>
      <c r="I46" s="5"/>
      <c r="J46" s="5"/>
      <c r="K46" s="5"/>
      <c r="L46" s="5"/>
      <c r="M46" s="5"/>
      <c r="N46" s="5"/>
    </row>
    <row r="47" spans="1:14">
      <c r="A47" s="14"/>
      <c r="B47" s="839" t="s">
        <v>1040</v>
      </c>
      <c r="C47" s="840"/>
      <c r="D47" s="840"/>
      <c r="E47" s="841"/>
      <c r="F47" s="483"/>
      <c r="G47" s="483"/>
      <c r="H47" s="483"/>
      <c r="I47" s="5"/>
      <c r="J47" s="5"/>
      <c r="K47" s="5"/>
      <c r="L47" s="5"/>
      <c r="M47" s="5"/>
      <c r="N47" s="5"/>
    </row>
    <row r="48" spans="1:14">
      <c r="A48" s="15"/>
      <c r="B48" s="37"/>
      <c r="C48" s="468"/>
      <c r="D48" s="75"/>
      <c r="E48" s="468"/>
      <c r="F48" s="483"/>
      <c r="G48" s="483"/>
      <c r="H48" s="483"/>
      <c r="I48" s="483"/>
      <c r="J48" s="5"/>
      <c r="K48" s="5"/>
      <c r="L48" s="5"/>
      <c r="M48" s="5"/>
      <c r="N48" s="5"/>
    </row>
    <row r="49" spans="1:14">
      <c r="A49" s="11">
        <v>10</v>
      </c>
      <c r="B49" s="766" t="s">
        <v>311</v>
      </c>
      <c r="C49" s="767"/>
      <c r="D49" s="767"/>
      <c r="E49" s="767"/>
      <c r="F49" s="483"/>
      <c r="G49" s="483"/>
      <c r="H49" s="483"/>
      <c r="I49" s="5"/>
      <c r="J49" s="5"/>
      <c r="K49" s="5"/>
      <c r="L49" s="5"/>
      <c r="M49" s="5"/>
      <c r="N49" s="5"/>
    </row>
    <row r="50" spans="1:14" ht="21.75" customHeight="1">
      <c r="A50" s="13"/>
      <c r="B50" s="867" t="s">
        <v>41</v>
      </c>
      <c r="C50" s="1015" t="s">
        <v>1038</v>
      </c>
      <c r="D50" s="1016"/>
      <c r="E50" s="1017"/>
      <c r="F50" s="5"/>
      <c r="G50" s="5"/>
      <c r="H50" s="5"/>
      <c r="I50" s="5"/>
      <c r="J50" s="5"/>
      <c r="K50" s="1"/>
      <c r="L50" s="5"/>
      <c r="M50" s="5"/>
      <c r="N50" s="5"/>
    </row>
    <row r="51" spans="1:14" ht="35.4" customHeight="1">
      <c r="A51" s="13"/>
      <c r="B51" s="868"/>
      <c r="C51" s="1018"/>
      <c r="D51" s="1019"/>
      <c r="E51" s="1020"/>
      <c r="F51" s="5"/>
      <c r="G51" s="5"/>
      <c r="H51" s="5"/>
      <c r="I51" s="5"/>
      <c r="J51" s="5"/>
      <c r="K51" s="1"/>
      <c r="L51" s="5"/>
      <c r="M51" s="5"/>
      <c r="N51" s="5"/>
    </row>
    <row r="52" spans="1:14" ht="63" customHeight="1">
      <c r="A52" s="11"/>
      <c r="B52" s="16" t="s">
        <v>42</v>
      </c>
      <c r="C52" s="875" t="s">
        <v>1039</v>
      </c>
      <c r="D52" s="876"/>
      <c r="E52" s="877"/>
      <c r="F52" s="5"/>
      <c r="G52" s="5"/>
      <c r="H52" s="5"/>
      <c r="I52" s="5"/>
      <c r="J52" s="5"/>
      <c r="K52" s="5"/>
      <c r="L52" s="5"/>
      <c r="M52" s="5"/>
      <c r="N52" s="5"/>
    </row>
    <row r="53" spans="1:14">
      <c r="A53" s="13"/>
      <c r="B53" s="16" t="s">
        <v>43</v>
      </c>
      <c r="C53" s="875" t="s">
        <v>44</v>
      </c>
      <c r="D53" s="876"/>
      <c r="E53" s="877"/>
      <c r="F53" s="5"/>
      <c r="G53" s="5"/>
      <c r="H53" s="5"/>
      <c r="I53" s="5"/>
      <c r="J53" s="5"/>
      <c r="K53" s="17"/>
      <c r="L53" s="5"/>
      <c r="M53" s="5"/>
      <c r="N53" s="5"/>
    </row>
    <row r="54" spans="1:14" ht="14.4" customHeight="1">
      <c r="A54" s="13"/>
      <c r="B54" s="839" t="s">
        <v>1040</v>
      </c>
      <c r="C54" s="840"/>
      <c r="D54" s="840"/>
      <c r="E54" s="841"/>
      <c r="F54" s="5"/>
      <c r="G54" s="5"/>
      <c r="H54" s="5"/>
      <c r="I54" s="5"/>
      <c r="J54" s="5"/>
      <c r="K54" s="17"/>
      <c r="L54" s="5"/>
      <c r="M54" s="5"/>
      <c r="N54" s="5"/>
    </row>
    <row r="55" spans="1:14">
      <c r="A55" s="18" t="s">
        <v>45</v>
      </c>
      <c r="B55" s="858" t="s">
        <v>46</v>
      </c>
      <c r="C55" s="858"/>
      <c r="D55" s="858"/>
      <c r="E55" s="858"/>
    </row>
    <row r="56" spans="1:14">
      <c r="A56" s="23"/>
      <c r="B56" s="24"/>
      <c r="C56" s="25"/>
      <c r="D56" s="76"/>
      <c r="E56" s="25"/>
      <c r="F56" s="25"/>
      <c r="G56" s="111"/>
      <c r="H56" s="111"/>
      <c r="I56" s="5"/>
      <c r="J56" s="5"/>
      <c r="K56" s="5"/>
      <c r="L56" s="5"/>
      <c r="M56" s="5"/>
      <c r="N56" s="5"/>
    </row>
    <row r="57" spans="1:14">
      <c r="A57" s="477">
        <v>11</v>
      </c>
      <c r="B57" s="2" t="s">
        <v>47</v>
      </c>
      <c r="C57" s="953" t="s">
        <v>134</v>
      </c>
      <c r="D57" s="953"/>
      <c r="E57" s="953"/>
      <c r="F57" s="6"/>
      <c r="G57" s="6"/>
      <c r="H57" s="26"/>
      <c r="I57" s="6"/>
      <c r="J57" s="6"/>
      <c r="K57" s="5"/>
      <c r="L57" s="5"/>
      <c r="M57" s="5"/>
      <c r="N57" s="5"/>
    </row>
    <row r="58" spans="1:14">
      <c r="A58" s="477"/>
      <c r="B58" s="483"/>
      <c r="C58" s="483"/>
      <c r="D58" s="72"/>
      <c r="E58" s="483"/>
      <c r="F58" s="483"/>
      <c r="G58" s="483"/>
      <c r="H58" s="27"/>
      <c r="I58" s="27"/>
      <c r="J58" s="483"/>
      <c r="K58" s="5"/>
      <c r="L58" s="5"/>
      <c r="M58" s="5"/>
      <c r="N58" s="5"/>
    </row>
    <row r="59" spans="1:14">
      <c r="A59" s="477">
        <v>12</v>
      </c>
      <c r="B59" s="6" t="s">
        <v>48</v>
      </c>
      <c r="C59" s="6"/>
      <c r="D59" s="77"/>
      <c r="E59" s="26"/>
      <c r="F59" s="26"/>
      <c r="G59" s="6"/>
      <c r="H59" s="6"/>
      <c r="I59" s="6"/>
      <c r="J59" s="6"/>
      <c r="K59" s="6"/>
      <c r="L59" s="6"/>
      <c r="M59" s="6"/>
      <c r="N59" s="6"/>
    </row>
    <row r="60" spans="1:14">
      <c r="A60" s="477"/>
      <c r="B60" s="6"/>
      <c r="C60" s="6"/>
      <c r="D60" s="77"/>
      <c r="E60" s="26"/>
      <c r="F60" s="26"/>
      <c r="G60" s="26"/>
      <c r="H60" s="26"/>
      <c r="I60" s="6"/>
      <c r="J60" s="6"/>
      <c r="K60" s="6"/>
      <c r="L60" s="6"/>
      <c r="M60" s="6"/>
      <c r="N60" s="6"/>
    </row>
    <row r="61" spans="1:14">
      <c r="A61" s="477"/>
      <c r="B61" s="472" t="s">
        <v>49</v>
      </c>
      <c r="C61" s="762" t="s">
        <v>1041</v>
      </c>
      <c r="D61" s="762"/>
      <c r="E61" s="762"/>
      <c r="F61" s="27"/>
      <c r="G61" s="27"/>
      <c r="H61" s="27"/>
      <c r="I61" s="483"/>
      <c r="J61" s="483"/>
      <c r="K61" s="483"/>
      <c r="L61" s="483"/>
      <c r="M61" s="483"/>
      <c r="N61" s="483"/>
    </row>
    <row r="62" spans="1:14">
      <c r="A62" s="477"/>
      <c r="B62" s="483"/>
      <c r="C62" s="483"/>
      <c r="D62" s="115"/>
      <c r="E62" s="55"/>
      <c r="F62" s="483"/>
      <c r="G62" s="483"/>
      <c r="H62" s="55"/>
      <c r="I62" s="483"/>
      <c r="J62" s="55"/>
      <c r="K62" s="483"/>
      <c r="L62" s="483"/>
      <c r="M62" s="483"/>
      <c r="N62" s="483"/>
    </row>
    <row r="63" spans="1:14">
      <c r="A63" s="477"/>
      <c r="B63" s="767" t="s">
        <v>50</v>
      </c>
      <c r="C63" s="800" t="s">
        <v>1042</v>
      </c>
      <c r="D63" s="908" t="s">
        <v>1043</v>
      </c>
      <c r="E63" s="802" t="s">
        <v>1044</v>
      </c>
      <c r="F63" s="790" t="s">
        <v>117</v>
      </c>
      <c r="G63" s="791"/>
      <c r="H63" s="792"/>
      <c r="I63" s="771" t="s">
        <v>52</v>
      </c>
      <c r="J63" s="771"/>
      <c r="K63" s="771"/>
      <c r="L63" s="771" t="s">
        <v>53</v>
      </c>
      <c r="M63" s="771"/>
      <c r="N63" s="771"/>
    </row>
    <row r="64" spans="1:14" ht="52.8">
      <c r="A64" s="484"/>
      <c r="B64" s="767"/>
      <c r="C64" s="801"/>
      <c r="D64" s="909"/>
      <c r="E64" s="803"/>
      <c r="F64" s="472" t="s">
        <v>54</v>
      </c>
      <c r="G64" s="472" t="s">
        <v>55</v>
      </c>
      <c r="H64" s="472" t="s">
        <v>56</v>
      </c>
      <c r="I64" s="472" t="s">
        <v>57</v>
      </c>
      <c r="J64" s="472" t="s">
        <v>55</v>
      </c>
      <c r="K64" s="472" t="s">
        <v>56</v>
      </c>
      <c r="L64" s="472" t="s">
        <v>57</v>
      </c>
      <c r="M64" s="472" t="s">
        <v>55</v>
      </c>
      <c r="N64" s="472" t="s">
        <v>56</v>
      </c>
    </row>
    <row r="65" spans="1:14">
      <c r="A65" s="484"/>
      <c r="B65" s="472" t="s">
        <v>80</v>
      </c>
      <c r="C65" s="130">
        <v>75.599999999999994</v>
      </c>
      <c r="D65" s="475">
        <v>67.849999999999994</v>
      </c>
      <c r="E65" s="475">
        <v>64.650000000000006</v>
      </c>
      <c r="F65" s="475" t="s">
        <v>40</v>
      </c>
      <c r="G65" s="475" t="s">
        <v>40</v>
      </c>
      <c r="H65" s="475" t="s">
        <v>40</v>
      </c>
      <c r="I65" s="475" t="s">
        <v>40</v>
      </c>
      <c r="J65" s="475" t="s">
        <v>40</v>
      </c>
      <c r="K65" s="475" t="s">
        <v>40</v>
      </c>
      <c r="L65" s="475" t="s">
        <v>40</v>
      </c>
      <c r="M65" s="475" t="s">
        <v>40</v>
      </c>
      <c r="N65" s="475" t="s">
        <v>40</v>
      </c>
    </row>
    <row r="66" spans="1:14" ht="26.4">
      <c r="A66" s="484"/>
      <c r="B66" s="472" t="s">
        <v>350</v>
      </c>
      <c r="C66" s="62" t="s">
        <v>1045</v>
      </c>
      <c r="D66" s="33" t="s">
        <v>1046</v>
      </c>
      <c r="E66" s="475">
        <v>24371.05</v>
      </c>
      <c r="F66" s="475" t="s">
        <v>40</v>
      </c>
      <c r="G66" s="475" t="s">
        <v>40</v>
      </c>
      <c r="H66" s="475" t="s">
        <v>40</v>
      </c>
      <c r="I66" s="475" t="s">
        <v>40</v>
      </c>
      <c r="J66" s="475" t="s">
        <v>40</v>
      </c>
      <c r="K66" s="475" t="s">
        <v>40</v>
      </c>
      <c r="L66" s="475" t="s">
        <v>40</v>
      </c>
      <c r="M66" s="475" t="s">
        <v>40</v>
      </c>
      <c r="N66" s="475" t="s">
        <v>40</v>
      </c>
    </row>
    <row r="67" spans="1:14" ht="13.8">
      <c r="A67" s="484"/>
      <c r="B67" s="472" t="s">
        <v>313</v>
      </c>
      <c r="C67" s="829" t="s">
        <v>76</v>
      </c>
      <c r="D67" s="829"/>
      <c r="E67" s="829"/>
      <c r="F67" s="829"/>
      <c r="G67" s="829"/>
      <c r="H67" s="829"/>
      <c r="I67" s="829"/>
      <c r="J67" s="829"/>
      <c r="K67" s="829"/>
      <c r="L67" s="829"/>
      <c r="M67" s="829"/>
      <c r="N67" s="829"/>
    </row>
    <row r="68" spans="1:14" s="5" customFormat="1">
      <c r="A68" s="484"/>
      <c r="B68" s="831" t="s">
        <v>1047</v>
      </c>
      <c r="C68" s="831"/>
      <c r="D68" s="831"/>
      <c r="E68" s="831"/>
      <c r="F68" s="831"/>
      <c r="G68" s="831"/>
      <c r="H68" s="831"/>
      <c r="I68" s="831"/>
      <c r="J68" s="831"/>
      <c r="K68" s="831"/>
      <c r="L68" s="831"/>
      <c r="M68" s="831"/>
      <c r="N68" s="831"/>
    </row>
    <row r="69" spans="1:14" ht="13.8">
      <c r="A69" s="484"/>
      <c r="B69" s="832" t="s">
        <v>79</v>
      </c>
      <c r="C69" s="832"/>
      <c r="D69" s="832"/>
      <c r="E69" s="832"/>
      <c r="F69" s="832"/>
      <c r="G69" s="832"/>
      <c r="H69" s="832"/>
      <c r="I69" s="832"/>
      <c r="J69" s="832"/>
      <c r="K69" s="832"/>
      <c r="L69" s="832"/>
      <c r="M69" s="832"/>
      <c r="N69" s="832"/>
    </row>
    <row r="70" spans="1:14">
      <c r="A70" s="484"/>
      <c r="B70" s="810" t="s">
        <v>60</v>
      </c>
      <c r="C70" s="810"/>
      <c r="D70" s="810"/>
      <c r="E70" s="810"/>
      <c r="F70" s="810"/>
      <c r="G70" s="810"/>
      <c r="H70" s="810"/>
      <c r="I70" s="810"/>
      <c r="J70" s="810"/>
      <c r="K70" s="810"/>
      <c r="L70" s="810"/>
      <c r="M70" s="810"/>
      <c r="N70" s="810"/>
    </row>
    <row r="71" spans="1:14">
      <c r="A71" s="1"/>
      <c r="B71" s="853" t="s">
        <v>61</v>
      </c>
      <c r="C71" s="853"/>
      <c r="D71" s="853"/>
      <c r="E71" s="853"/>
      <c r="F71" s="853"/>
      <c r="G71" s="853"/>
      <c r="H71" s="853"/>
      <c r="I71" s="853"/>
      <c r="J71" s="853"/>
      <c r="K71" s="853"/>
      <c r="L71" s="853"/>
      <c r="M71" s="853"/>
      <c r="N71" s="853"/>
    </row>
    <row r="72" spans="1:14">
      <c r="A72" s="484"/>
      <c r="B72" s="831" t="s">
        <v>110</v>
      </c>
      <c r="C72" s="831"/>
      <c r="D72" s="831"/>
      <c r="E72" s="831"/>
      <c r="F72" s="831"/>
      <c r="G72" s="831"/>
      <c r="H72" s="831"/>
      <c r="I72" s="831"/>
      <c r="J72" s="831"/>
      <c r="K72" s="831"/>
      <c r="L72" s="831"/>
      <c r="M72" s="831"/>
      <c r="N72" s="831"/>
    </row>
    <row r="73" spans="1:14">
      <c r="A73" s="484"/>
      <c r="B73" s="831" t="s">
        <v>62</v>
      </c>
      <c r="C73" s="831"/>
      <c r="D73" s="831"/>
      <c r="E73" s="831"/>
      <c r="F73" s="831"/>
      <c r="G73" s="831"/>
      <c r="H73" s="831"/>
      <c r="I73" s="831"/>
      <c r="J73" s="831"/>
      <c r="K73" s="831"/>
      <c r="L73" s="831"/>
      <c r="M73" s="831"/>
      <c r="N73" s="831"/>
    </row>
    <row r="74" spans="1:14">
      <c r="A74" s="484"/>
      <c r="B74" s="30"/>
      <c r="C74" s="30"/>
      <c r="D74" s="78"/>
      <c r="E74" s="30"/>
      <c r="F74" s="30"/>
      <c r="G74" s="8"/>
      <c r="H74" s="8"/>
      <c r="I74" s="8"/>
      <c r="J74" s="8"/>
      <c r="K74" s="8"/>
      <c r="L74" s="8" t="s">
        <v>119</v>
      </c>
      <c r="M74" s="8"/>
      <c r="N74" s="8"/>
    </row>
    <row r="75" spans="1:14" ht="48" customHeight="1">
      <c r="A75" s="477">
        <v>13</v>
      </c>
      <c r="B75" s="796" t="s">
        <v>63</v>
      </c>
      <c r="C75" s="797"/>
      <c r="D75" s="797"/>
      <c r="E75" s="797"/>
      <c r="F75" s="797"/>
      <c r="G75" s="766"/>
      <c r="H75" s="6"/>
      <c r="I75" s="6"/>
      <c r="J75" s="6"/>
      <c r="K75" s="6"/>
      <c r="L75" s="6"/>
      <c r="M75" s="6"/>
      <c r="N75" s="6"/>
    </row>
    <row r="76" spans="1:14">
      <c r="A76" s="477"/>
      <c r="B76" s="5"/>
      <c r="C76" s="483"/>
      <c r="D76" s="72"/>
      <c r="E76" s="483"/>
      <c r="F76" s="483"/>
      <c r="G76" s="483"/>
      <c r="H76" s="483"/>
      <c r="I76" s="483"/>
      <c r="J76" s="483"/>
      <c r="K76" s="483"/>
      <c r="L76" s="483"/>
      <c r="M76" s="483"/>
      <c r="N76" s="483"/>
    </row>
    <row r="77" spans="1:14" ht="26.4">
      <c r="A77" s="484"/>
      <c r="B77" s="469" t="s">
        <v>64</v>
      </c>
      <c r="C77" s="471" t="s">
        <v>65</v>
      </c>
      <c r="D77" s="73" t="s">
        <v>342</v>
      </c>
      <c r="E77" s="471" t="s">
        <v>94</v>
      </c>
      <c r="F77" s="471" t="s">
        <v>67</v>
      </c>
      <c r="G77" s="471" t="s">
        <v>81</v>
      </c>
      <c r="H77" s="8"/>
      <c r="I77" s="8"/>
      <c r="J77" s="8"/>
      <c r="K77" s="8"/>
      <c r="L77" s="8"/>
      <c r="M77" s="8"/>
      <c r="N77" s="8"/>
    </row>
    <row r="78" spans="1:14">
      <c r="A78" s="484"/>
      <c r="B78" s="828" t="s">
        <v>440</v>
      </c>
      <c r="C78" s="91" t="s">
        <v>1048</v>
      </c>
      <c r="D78" s="130">
        <v>4.49</v>
      </c>
      <c r="E78" s="958" t="s">
        <v>484</v>
      </c>
      <c r="F78" s="958" t="s">
        <v>108</v>
      </c>
      <c r="G78" s="958" t="s">
        <v>95</v>
      </c>
      <c r="H78" s="32"/>
      <c r="I78" s="32"/>
      <c r="J78" s="32"/>
      <c r="K78" s="32"/>
      <c r="L78" s="32"/>
      <c r="M78" s="32"/>
      <c r="N78" s="32"/>
    </row>
    <row r="79" spans="1:14">
      <c r="A79" s="484"/>
      <c r="B79" s="956"/>
      <c r="C79" s="91" t="s">
        <v>69</v>
      </c>
      <c r="D79" s="130"/>
      <c r="E79" s="959"/>
      <c r="F79" s="959"/>
      <c r="G79" s="959"/>
      <c r="H79" s="32"/>
      <c r="I79" s="32"/>
      <c r="J79" s="32"/>
      <c r="K79" s="32"/>
      <c r="L79" s="32"/>
      <c r="M79" s="32"/>
      <c r="N79" s="32"/>
    </row>
    <row r="80" spans="1:14">
      <c r="A80" s="484"/>
      <c r="B80" s="957"/>
      <c r="C80" s="91" t="s">
        <v>70</v>
      </c>
      <c r="D80" s="130"/>
      <c r="E80" s="959"/>
      <c r="F80" s="959"/>
      <c r="G80" s="959"/>
      <c r="H80" s="32"/>
      <c r="I80" s="32"/>
      <c r="J80" s="32"/>
      <c r="K80" s="32"/>
      <c r="L80" s="32"/>
      <c r="M80" s="32"/>
      <c r="N80" s="32"/>
    </row>
    <row r="81" spans="1:14">
      <c r="A81" s="484"/>
      <c r="B81" s="828" t="s">
        <v>71</v>
      </c>
      <c r="C81" s="91" t="s">
        <v>1048</v>
      </c>
      <c r="D81" s="130">
        <v>23.48</v>
      </c>
      <c r="E81" s="959"/>
      <c r="F81" s="959"/>
      <c r="G81" s="959"/>
      <c r="H81" s="32"/>
      <c r="I81" s="32"/>
      <c r="J81" s="32"/>
      <c r="K81" s="32"/>
      <c r="L81" s="32"/>
      <c r="M81" s="32"/>
      <c r="N81" s="32"/>
    </row>
    <row r="82" spans="1:14">
      <c r="A82" s="484"/>
      <c r="B82" s="956"/>
      <c r="C82" s="91" t="s">
        <v>69</v>
      </c>
      <c r="D82" s="130"/>
      <c r="E82" s="959"/>
      <c r="F82" s="959"/>
      <c r="G82" s="959"/>
      <c r="H82" s="32"/>
      <c r="I82" s="32"/>
      <c r="J82" s="32"/>
      <c r="K82" s="32"/>
      <c r="L82" s="32"/>
      <c r="M82" s="32"/>
      <c r="N82" s="32"/>
    </row>
    <row r="83" spans="1:14">
      <c r="A83" s="484"/>
      <c r="B83" s="957"/>
      <c r="C83" s="91" t="s">
        <v>70</v>
      </c>
      <c r="D83" s="130"/>
      <c r="E83" s="959"/>
      <c r="F83" s="959"/>
      <c r="G83" s="959"/>
      <c r="H83" s="32"/>
      <c r="I83" s="32"/>
      <c r="J83" s="32"/>
      <c r="K83" s="32"/>
      <c r="L83" s="32"/>
      <c r="M83" s="32"/>
      <c r="N83" s="32"/>
    </row>
    <row r="84" spans="1:14">
      <c r="A84" s="484"/>
      <c r="B84" s="828" t="s">
        <v>72</v>
      </c>
      <c r="C84" s="91" t="s">
        <v>1048</v>
      </c>
      <c r="D84" s="130">
        <v>35.44</v>
      </c>
      <c r="E84" s="959"/>
      <c r="F84" s="959"/>
      <c r="G84" s="959"/>
      <c r="H84" s="32"/>
      <c r="I84" s="32"/>
      <c r="J84" s="32"/>
      <c r="K84" s="32"/>
      <c r="L84" s="32"/>
      <c r="M84" s="32"/>
      <c r="N84" s="32"/>
    </row>
    <row r="85" spans="1:14">
      <c r="A85" s="484"/>
      <c r="B85" s="956"/>
      <c r="C85" s="91" t="s">
        <v>69</v>
      </c>
      <c r="D85" s="130"/>
      <c r="E85" s="959"/>
      <c r="F85" s="959"/>
      <c r="G85" s="959"/>
      <c r="H85" s="32"/>
      <c r="I85" s="32"/>
      <c r="J85" s="32"/>
      <c r="K85" s="32"/>
      <c r="L85" s="32"/>
      <c r="M85" s="32"/>
      <c r="N85" s="32"/>
    </row>
    <row r="86" spans="1:14">
      <c r="A86" s="484"/>
      <c r="B86" s="957"/>
      <c r="C86" s="91" t="s">
        <v>70</v>
      </c>
      <c r="D86" s="130"/>
      <c r="E86" s="959"/>
      <c r="F86" s="959"/>
      <c r="G86" s="959"/>
      <c r="H86" s="32"/>
      <c r="I86" s="32"/>
      <c r="J86" s="32"/>
      <c r="K86" s="32"/>
      <c r="L86" s="32"/>
      <c r="M86" s="32"/>
      <c r="N86" s="32"/>
    </row>
    <row r="87" spans="1:14">
      <c r="A87" s="484"/>
      <c r="B87" s="972" t="s">
        <v>73</v>
      </c>
      <c r="C87" s="91" t="s">
        <v>1048</v>
      </c>
      <c r="D87" s="130">
        <v>16.690000000000001</v>
      </c>
      <c r="E87" s="959"/>
      <c r="F87" s="959"/>
      <c r="G87" s="959"/>
      <c r="H87" s="32"/>
      <c r="I87" s="32"/>
      <c r="J87" s="32"/>
      <c r="K87" s="32"/>
      <c r="L87" s="32"/>
      <c r="M87" s="32"/>
      <c r="N87" s="32"/>
    </row>
    <row r="88" spans="1:14">
      <c r="A88" s="484"/>
      <c r="B88" s="973"/>
      <c r="C88" s="91" t="s">
        <v>69</v>
      </c>
      <c r="D88" s="130"/>
      <c r="E88" s="959"/>
      <c r="F88" s="959"/>
      <c r="G88" s="959"/>
      <c r="H88" s="32"/>
      <c r="I88" s="32"/>
      <c r="J88" s="32"/>
      <c r="K88" s="32"/>
      <c r="L88" s="32"/>
      <c r="M88" s="32"/>
      <c r="N88" s="32"/>
    </row>
    <row r="89" spans="1:14" ht="15" customHeight="1">
      <c r="A89" s="484"/>
      <c r="B89" s="973"/>
      <c r="C89" s="2" t="s">
        <v>70</v>
      </c>
      <c r="D89" s="130"/>
      <c r="E89" s="974"/>
      <c r="F89" s="974"/>
      <c r="G89" s="974"/>
      <c r="H89" s="32"/>
      <c r="I89" s="32"/>
      <c r="J89" s="32"/>
      <c r="K89" s="32"/>
      <c r="L89" s="32"/>
      <c r="M89" s="32"/>
      <c r="N89" s="32"/>
    </row>
    <row r="90" spans="1:14" ht="15.75" customHeight="1">
      <c r="A90" s="5"/>
      <c r="B90" s="1028" t="s">
        <v>1049</v>
      </c>
      <c r="C90" s="1028"/>
      <c r="D90" s="1028"/>
      <c r="E90" s="1028"/>
      <c r="F90" s="1028"/>
      <c r="G90" s="1028"/>
      <c r="H90" s="32"/>
      <c r="I90" s="32"/>
      <c r="J90" s="5"/>
      <c r="K90" s="5"/>
      <c r="L90" s="5"/>
      <c r="M90" s="5"/>
      <c r="N90" s="5"/>
    </row>
    <row r="91" spans="1:14">
      <c r="A91" s="477"/>
      <c r="B91" s="819"/>
      <c r="C91" s="819"/>
      <c r="D91" s="819"/>
      <c r="E91" s="819"/>
      <c r="F91" s="819"/>
      <c r="G91" s="819"/>
      <c r="H91" s="5"/>
      <c r="I91" s="5"/>
      <c r="J91" s="5"/>
      <c r="K91" s="5"/>
      <c r="L91" s="5"/>
      <c r="M91" s="5"/>
      <c r="N91" s="5"/>
    </row>
    <row r="92" spans="1:14">
      <c r="A92" s="484">
        <v>14</v>
      </c>
      <c r="B92" s="36" t="s">
        <v>74</v>
      </c>
      <c r="C92" s="807" t="s">
        <v>40</v>
      </c>
      <c r="D92" s="807"/>
      <c r="E92" s="807"/>
      <c r="F92" s="807"/>
      <c r="G92" s="807"/>
      <c r="H92" s="5"/>
      <c r="I92" s="5"/>
      <c r="J92" s="5"/>
      <c r="K92" s="5"/>
      <c r="L92" s="5"/>
      <c r="M92" s="5"/>
      <c r="N92" s="5"/>
    </row>
    <row r="93" spans="1:14" ht="13.8">
      <c r="A93" s="5"/>
      <c r="B93" s="5"/>
      <c r="C93" s="479"/>
      <c r="D93" s="92"/>
      <c r="E93" s="467"/>
      <c r="F93" s="467"/>
      <c r="G93" s="467"/>
      <c r="H93" s="5"/>
      <c r="I93" s="5"/>
      <c r="J93" s="5"/>
      <c r="K93" s="5"/>
      <c r="L93" s="5"/>
      <c r="M93" s="5"/>
      <c r="N93" s="5"/>
    </row>
    <row r="94" spans="1:14">
      <c r="A94" s="5"/>
      <c r="B94" s="5"/>
      <c r="C94" s="5"/>
      <c r="D94" s="92"/>
      <c r="H94" s="5"/>
      <c r="I94" s="5"/>
      <c r="J94" s="5"/>
      <c r="K94" s="5"/>
      <c r="L94" s="5"/>
      <c r="M94" s="5"/>
      <c r="N94" s="5"/>
    </row>
    <row r="95" spans="1:14" ht="15" customHeight="1">
      <c r="A95" s="5"/>
      <c r="B95" s="5"/>
      <c r="C95" s="5"/>
      <c r="D95" s="69"/>
      <c r="H95" s="467"/>
      <c r="I95" s="5"/>
      <c r="J95" s="5"/>
      <c r="K95" s="5"/>
      <c r="L95" s="5"/>
      <c r="M95" s="5"/>
      <c r="N95" s="5"/>
    </row>
    <row r="96" spans="1:14" ht="15" customHeight="1">
      <c r="B96" s="843" t="s">
        <v>1050</v>
      </c>
      <c r="C96" s="843"/>
      <c r="D96" s="843"/>
      <c r="E96" s="843"/>
      <c r="F96" s="843"/>
      <c r="G96" s="843"/>
    </row>
    <row r="97" spans="3:4">
      <c r="C97" s="138"/>
      <c r="D97" s="138"/>
    </row>
    <row r="98" spans="3:4">
      <c r="C98" s="173"/>
    </row>
    <row r="99" spans="3:4">
      <c r="C99" s="138"/>
      <c r="D99" s="138"/>
    </row>
    <row r="100" spans="3:4">
      <c r="C100" s="138"/>
    </row>
  </sheetData>
  <mergeCells count="68">
    <mergeCell ref="B9:E9"/>
    <mergeCell ref="A1:B1"/>
    <mergeCell ref="C3:E3"/>
    <mergeCell ref="C5:E5"/>
    <mergeCell ref="B6:E6"/>
    <mergeCell ref="C8:E8"/>
    <mergeCell ref="B25:E25"/>
    <mergeCell ref="C11:E11"/>
    <mergeCell ref="B12:E12"/>
    <mergeCell ref="C14:E14"/>
    <mergeCell ref="B15:E15"/>
    <mergeCell ref="B17:E17"/>
    <mergeCell ref="C18:E18"/>
    <mergeCell ref="C19:E19"/>
    <mergeCell ref="C20:E20"/>
    <mergeCell ref="C21:E21"/>
    <mergeCell ref="C22:E22"/>
    <mergeCell ref="B24:E24"/>
    <mergeCell ref="C41:E41"/>
    <mergeCell ref="C27:C30"/>
    <mergeCell ref="D27:D30"/>
    <mergeCell ref="E27:E30"/>
    <mergeCell ref="B31:E31"/>
    <mergeCell ref="B33:E33"/>
    <mergeCell ref="C34:E34"/>
    <mergeCell ref="C35:E35"/>
    <mergeCell ref="C36:E36"/>
    <mergeCell ref="B38:E38"/>
    <mergeCell ref="C39:E39"/>
    <mergeCell ref="C40:E40"/>
    <mergeCell ref="C61:E61"/>
    <mergeCell ref="B42:E42"/>
    <mergeCell ref="B44:E44"/>
    <mergeCell ref="B47:E47"/>
    <mergeCell ref="B49:E49"/>
    <mergeCell ref="B50:B51"/>
    <mergeCell ref="C50:E51"/>
    <mergeCell ref="C52:E52"/>
    <mergeCell ref="C53:E53"/>
    <mergeCell ref="B54:E54"/>
    <mergeCell ref="B55:E55"/>
    <mergeCell ref="C57:E57"/>
    <mergeCell ref="B71:N71"/>
    <mergeCell ref="B63:B64"/>
    <mergeCell ref="C63:C64"/>
    <mergeCell ref="D63:D64"/>
    <mergeCell ref="E63:E64"/>
    <mergeCell ref="F63:H63"/>
    <mergeCell ref="I63:K63"/>
    <mergeCell ref="L63:N63"/>
    <mergeCell ref="C67:N67"/>
    <mergeCell ref="B68:N68"/>
    <mergeCell ref="B69:N69"/>
    <mergeCell ref="B70:N70"/>
    <mergeCell ref="B90:G90"/>
    <mergeCell ref="B91:G91"/>
    <mergeCell ref="C92:G92"/>
    <mergeCell ref="B96:G96"/>
    <mergeCell ref="B72:N72"/>
    <mergeCell ref="B73:N73"/>
    <mergeCell ref="B75:G75"/>
    <mergeCell ref="B78:B80"/>
    <mergeCell ref="E78:E89"/>
    <mergeCell ref="F78:F89"/>
    <mergeCell ref="G78:G89"/>
    <mergeCell ref="B81:B83"/>
    <mergeCell ref="B84:B86"/>
    <mergeCell ref="B87:B89"/>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topLeftCell="A64" workbookViewId="0">
      <selection activeCell="C22" sqref="C22:E22"/>
    </sheetView>
  </sheetViews>
  <sheetFormatPr defaultRowHeight="13.2"/>
  <cols>
    <col min="1" max="1" width="6.44140625" style="38" bestFit="1" customWidth="1"/>
    <col min="2" max="2" width="46" style="38" bestFit="1" customWidth="1"/>
    <col min="3" max="3" width="22.6640625" style="38" customWidth="1"/>
    <col min="4" max="4" width="18.109375" style="38" customWidth="1"/>
    <col min="5" max="5" width="18.6640625" style="38" customWidth="1"/>
    <col min="6" max="6" width="9.33203125" style="38" bestFit="1" customWidth="1"/>
    <col min="7" max="9" width="11.44140625" style="38" bestFit="1" customWidth="1"/>
    <col min="10" max="10" width="9.109375" style="38" bestFit="1" customWidth="1"/>
    <col min="11" max="11" width="6.88671875" style="38" bestFit="1" customWidth="1"/>
    <col min="12" max="12" width="7.109375" style="38" bestFit="1" customWidth="1"/>
    <col min="13" max="14" width="6.88671875" style="38" bestFit="1" customWidth="1"/>
    <col min="15" max="16384" width="8.88671875" style="38"/>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25.8" customHeight="1">
      <c r="A3" s="465" t="s">
        <v>1</v>
      </c>
      <c r="B3" s="2" t="s">
        <v>2</v>
      </c>
      <c r="C3" s="807" t="s">
        <v>1010</v>
      </c>
      <c r="D3" s="807"/>
      <c r="E3" s="807"/>
      <c r="F3" s="175"/>
      <c r="H3" s="5"/>
      <c r="I3" s="5"/>
      <c r="J3" s="5"/>
      <c r="K3" s="5"/>
      <c r="L3" s="5"/>
      <c r="M3" s="5"/>
      <c r="N3" s="5"/>
    </row>
    <row r="4" spans="1:14">
      <c r="A4" s="5"/>
      <c r="B4" s="5"/>
      <c r="C4" s="5"/>
      <c r="D4" s="70"/>
      <c r="E4" s="5"/>
      <c r="F4" s="5"/>
      <c r="G4" s="5"/>
      <c r="H4" s="5"/>
      <c r="I4" s="5"/>
      <c r="J4" s="5"/>
      <c r="K4" s="5"/>
      <c r="L4" s="5"/>
      <c r="M4" s="5"/>
      <c r="N4" s="5"/>
    </row>
    <row r="5" spans="1:14">
      <c r="A5" s="19">
        <v>1</v>
      </c>
      <c r="B5" s="2" t="s">
        <v>3</v>
      </c>
      <c r="C5" s="807" t="s">
        <v>725</v>
      </c>
      <c r="D5" s="807"/>
      <c r="E5" s="807"/>
      <c r="F5" s="5"/>
      <c r="G5" s="5"/>
      <c r="H5" s="5"/>
      <c r="I5" s="5"/>
      <c r="J5" s="5"/>
      <c r="K5" s="5"/>
      <c r="L5" s="5"/>
      <c r="M5" s="5"/>
      <c r="N5" s="5"/>
    </row>
    <row r="6" spans="1:14">
      <c r="A6" s="458"/>
      <c r="B6" s="810" t="s">
        <v>5</v>
      </c>
      <c r="C6" s="810"/>
      <c r="D6" s="810"/>
      <c r="E6" s="810"/>
      <c r="F6" s="5"/>
      <c r="G6" s="5"/>
      <c r="H6" s="5"/>
      <c r="I6" s="5"/>
      <c r="J6" s="5"/>
      <c r="K6" s="5"/>
      <c r="L6" s="5"/>
      <c r="M6" s="5"/>
      <c r="N6" s="5"/>
    </row>
    <row r="7" spans="1:14">
      <c r="A7" s="458"/>
      <c r="B7" s="6"/>
      <c r="C7" s="5"/>
      <c r="D7" s="70"/>
      <c r="E7" s="5"/>
      <c r="F7" s="5"/>
      <c r="G7" s="5"/>
      <c r="H7" s="5"/>
      <c r="I7" s="5"/>
      <c r="J7" s="5"/>
      <c r="K7" s="5"/>
      <c r="L7" s="5"/>
      <c r="M7" s="5"/>
      <c r="N7" s="5"/>
    </row>
    <row r="8" spans="1:14">
      <c r="A8" s="458">
        <v>2</v>
      </c>
      <c r="B8" s="2" t="s">
        <v>6</v>
      </c>
      <c r="C8" s="807" t="s">
        <v>1326</v>
      </c>
      <c r="D8" s="807"/>
      <c r="E8" s="807"/>
      <c r="F8" s="5"/>
      <c r="G8" s="5"/>
      <c r="H8" s="5"/>
      <c r="I8" s="5"/>
      <c r="J8" s="5"/>
      <c r="K8" s="5"/>
      <c r="L8" s="5"/>
      <c r="M8" s="5"/>
      <c r="N8" s="5"/>
    </row>
    <row r="9" spans="1:14">
      <c r="A9" s="458"/>
      <c r="B9" s="810" t="s">
        <v>5</v>
      </c>
      <c r="C9" s="810"/>
      <c r="D9" s="810"/>
      <c r="E9" s="810"/>
      <c r="F9" s="5"/>
      <c r="G9" s="5"/>
      <c r="H9" s="5"/>
      <c r="I9" s="5"/>
      <c r="J9" s="5"/>
      <c r="K9" s="5"/>
      <c r="L9" s="5"/>
      <c r="M9" s="5"/>
      <c r="N9" s="5"/>
    </row>
    <row r="10" spans="1:14">
      <c r="A10" s="458"/>
      <c r="B10" s="6"/>
      <c r="C10" s="5"/>
      <c r="D10" s="70"/>
      <c r="E10" s="5"/>
      <c r="F10" s="5"/>
      <c r="G10" s="5"/>
      <c r="H10" s="5"/>
      <c r="I10" s="5"/>
      <c r="J10" s="5"/>
      <c r="K10" s="5"/>
      <c r="L10" s="5"/>
      <c r="M10" s="5"/>
      <c r="N10" s="5"/>
    </row>
    <row r="11" spans="1:14" ht="27" customHeight="1">
      <c r="A11" s="458">
        <v>3</v>
      </c>
      <c r="B11" s="2" t="s">
        <v>7</v>
      </c>
      <c r="C11" s="805" t="s">
        <v>332</v>
      </c>
      <c r="D11" s="805"/>
      <c r="E11" s="805"/>
      <c r="F11" s="5"/>
      <c r="G11" s="5"/>
      <c r="H11" s="5"/>
      <c r="I11" s="5"/>
      <c r="J11" s="5"/>
      <c r="K11" s="5"/>
      <c r="L11" s="5"/>
      <c r="M11" s="5"/>
      <c r="N11" s="5"/>
    </row>
    <row r="12" spans="1:14">
      <c r="A12" s="458"/>
      <c r="B12" s="810" t="s">
        <v>5</v>
      </c>
      <c r="C12" s="810"/>
      <c r="D12" s="810"/>
      <c r="E12" s="810"/>
      <c r="F12" s="5"/>
      <c r="G12" s="5"/>
      <c r="H12" s="5"/>
      <c r="I12" s="5"/>
      <c r="J12" s="5"/>
      <c r="K12" s="5"/>
      <c r="L12" s="5"/>
      <c r="M12" s="5"/>
      <c r="N12" s="5"/>
    </row>
    <row r="13" spans="1:14">
      <c r="A13" s="458"/>
      <c r="B13" s="6"/>
      <c r="C13" s="5"/>
      <c r="D13" s="70"/>
      <c r="E13" s="5"/>
      <c r="F13" s="5"/>
      <c r="G13" s="5"/>
      <c r="H13" s="5"/>
      <c r="I13" s="5"/>
      <c r="J13" s="5"/>
      <c r="K13" s="5"/>
      <c r="L13" s="5"/>
      <c r="M13" s="5"/>
      <c r="N13" s="5"/>
    </row>
    <row r="14" spans="1:14">
      <c r="A14" s="458">
        <v>4</v>
      </c>
      <c r="B14" s="2" t="s">
        <v>9</v>
      </c>
      <c r="C14" s="807" t="s">
        <v>1011</v>
      </c>
      <c r="D14" s="807"/>
      <c r="E14" s="807"/>
      <c r="F14" s="175"/>
      <c r="G14" s="487"/>
      <c r="H14" s="5"/>
      <c r="I14" s="5"/>
      <c r="J14" s="5"/>
      <c r="K14" s="5"/>
      <c r="L14" s="5"/>
      <c r="M14" s="5"/>
      <c r="N14" s="5"/>
    </row>
    <row r="15" spans="1:14">
      <c r="A15" s="458"/>
      <c r="B15" s="810" t="s">
        <v>10</v>
      </c>
      <c r="C15" s="810"/>
      <c r="D15" s="810"/>
      <c r="E15" s="810"/>
      <c r="F15" s="175"/>
      <c r="G15" s="5"/>
      <c r="H15" s="5"/>
      <c r="I15" s="5"/>
      <c r="J15" s="5"/>
      <c r="K15" s="5"/>
      <c r="L15" s="5"/>
      <c r="M15" s="5"/>
      <c r="N15" s="5"/>
    </row>
    <row r="16" spans="1:14">
      <c r="A16" s="458"/>
      <c r="B16" s="5"/>
      <c r="C16" s="5"/>
      <c r="D16" s="70"/>
      <c r="E16" s="5"/>
      <c r="F16" s="5"/>
      <c r="G16" s="5"/>
      <c r="H16" s="5"/>
      <c r="I16" s="5"/>
      <c r="J16" s="5"/>
      <c r="K16" s="5"/>
      <c r="L16" s="5"/>
      <c r="M16" s="5"/>
      <c r="N16" s="5"/>
    </row>
    <row r="17" spans="1:14" ht="30.75" customHeight="1">
      <c r="A17" s="458">
        <v>5</v>
      </c>
      <c r="B17" s="767" t="s">
        <v>308</v>
      </c>
      <c r="C17" s="800"/>
      <c r="D17" s="800"/>
      <c r="E17" s="800"/>
      <c r="F17" s="6"/>
      <c r="G17" s="6"/>
      <c r="H17" s="6"/>
      <c r="I17" s="6"/>
      <c r="J17" s="8"/>
      <c r="K17" s="8"/>
      <c r="L17" s="8"/>
      <c r="M17" s="8"/>
      <c r="N17" s="8"/>
    </row>
    <row r="18" spans="1:14">
      <c r="A18" s="458"/>
      <c r="B18" s="2" t="s">
        <v>12</v>
      </c>
      <c r="C18" s="1101">
        <v>0.12509999999999999</v>
      </c>
      <c r="D18" s="807"/>
      <c r="E18" s="807"/>
      <c r="F18" s="175"/>
      <c r="G18" s="8"/>
      <c r="H18" s="8"/>
      <c r="I18" s="8"/>
      <c r="J18" s="8"/>
      <c r="K18" s="8"/>
      <c r="L18" s="8"/>
      <c r="M18" s="8"/>
      <c r="N18" s="8"/>
    </row>
    <row r="19" spans="1:14" ht="26.4">
      <c r="A19" s="458"/>
      <c r="B19" s="237" t="s">
        <v>1012</v>
      </c>
      <c r="C19" s="1101" t="s">
        <v>1013</v>
      </c>
      <c r="D19" s="807"/>
      <c r="E19" s="807"/>
      <c r="F19" s="464"/>
      <c r="G19" s="8" t="s">
        <v>119</v>
      </c>
      <c r="H19" s="5"/>
      <c r="I19" s="8"/>
      <c r="J19" s="8"/>
      <c r="K19" s="8"/>
      <c r="L19" s="8"/>
      <c r="M19" s="8"/>
      <c r="N19" s="8"/>
    </row>
    <row r="20" spans="1:14" ht="14.4" customHeight="1">
      <c r="A20" s="458"/>
      <c r="B20" s="453" t="s">
        <v>116</v>
      </c>
      <c r="C20" s="834" t="s">
        <v>106</v>
      </c>
      <c r="D20" s="834"/>
      <c r="E20" s="834"/>
      <c r="F20" s="464"/>
      <c r="G20" s="8"/>
      <c r="H20" s="8"/>
      <c r="I20" s="8"/>
      <c r="J20" s="8"/>
      <c r="K20" s="8"/>
      <c r="L20" s="8"/>
      <c r="M20" s="8"/>
      <c r="N20" s="8"/>
    </row>
    <row r="21" spans="1:14">
      <c r="A21" s="458"/>
      <c r="B21" s="463" t="s">
        <v>15</v>
      </c>
      <c r="C21" s="834" t="s">
        <v>107</v>
      </c>
      <c r="D21" s="834"/>
      <c r="E21" s="834"/>
      <c r="F21" s="464"/>
      <c r="G21" s="8"/>
      <c r="H21" s="8"/>
      <c r="I21" s="8"/>
      <c r="J21" s="8"/>
      <c r="K21" s="8"/>
      <c r="L21" s="8"/>
      <c r="M21" s="8"/>
      <c r="N21" s="8"/>
    </row>
    <row r="22" spans="1:14">
      <c r="A22" s="458"/>
      <c r="B22" s="448" t="s">
        <v>16</v>
      </c>
      <c r="C22" s="762" t="s">
        <v>89</v>
      </c>
      <c r="D22" s="762"/>
      <c r="E22" s="762"/>
      <c r="F22" s="464"/>
      <c r="G22" s="8"/>
      <c r="H22" s="8"/>
      <c r="I22" s="8"/>
      <c r="J22" s="8"/>
      <c r="K22" s="8"/>
      <c r="L22" s="8"/>
      <c r="M22" s="8"/>
      <c r="N22" s="8"/>
    </row>
    <row r="23" spans="1:14">
      <c r="A23" s="458"/>
      <c r="B23" s="464"/>
      <c r="C23" s="464"/>
      <c r="D23" s="72"/>
      <c r="E23" s="464"/>
      <c r="F23" s="464"/>
      <c r="G23" s="8"/>
      <c r="H23" s="8"/>
      <c r="I23" s="8"/>
      <c r="J23" s="8"/>
      <c r="K23" s="8"/>
      <c r="L23" s="8"/>
      <c r="M23" s="8"/>
      <c r="N23" s="8"/>
    </row>
    <row r="24" spans="1:14">
      <c r="A24" s="458">
        <v>6</v>
      </c>
      <c r="B24" s="767" t="s">
        <v>312</v>
      </c>
      <c r="C24" s="767"/>
      <c r="D24" s="767"/>
      <c r="E24" s="767"/>
      <c r="F24" s="6"/>
      <c r="G24" s="6"/>
      <c r="H24" s="8"/>
      <c r="I24" s="6"/>
      <c r="J24" s="6"/>
      <c r="K24" s="5"/>
      <c r="L24" s="5"/>
      <c r="M24" s="5"/>
      <c r="N24" s="5"/>
    </row>
    <row r="25" spans="1:14">
      <c r="A25" s="458"/>
      <c r="B25" s="812" t="s">
        <v>19</v>
      </c>
      <c r="C25" s="813"/>
      <c r="D25" s="813"/>
      <c r="E25" s="842"/>
      <c r="F25" s="464"/>
      <c r="G25" s="5"/>
      <c r="H25" s="5"/>
      <c r="I25" s="5"/>
      <c r="J25" s="5"/>
      <c r="K25" s="5"/>
      <c r="L25" s="5"/>
      <c r="M25" s="5"/>
      <c r="N25" s="5"/>
    </row>
    <row r="26" spans="1:14">
      <c r="A26" s="458"/>
      <c r="B26" s="448" t="s">
        <v>20</v>
      </c>
      <c r="C26" s="452" t="s">
        <v>97</v>
      </c>
      <c r="D26" s="73" t="s">
        <v>98</v>
      </c>
      <c r="E26" s="452" t="s">
        <v>22</v>
      </c>
      <c r="F26" s="464"/>
      <c r="G26" s="5"/>
      <c r="H26" s="5"/>
      <c r="I26" s="5"/>
      <c r="J26" s="5"/>
      <c r="K26" s="5"/>
      <c r="L26" s="5"/>
      <c r="M26" s="5"/>
      <c r="N26" s="5"/>
    </row>
    <row r="27" spans="1:14" ht="15" customHeight="1">
      <c r="A27" s="458"/>
      <c r="B27" s="449" t="s">
        <v>441</v>
      </c>
      <c r="C27" s="1072" t="s">
        <v>995</v>
      </c>
      <c r="D27" s="1072" t="s">
        <v>99</v>
      </c>
      <c r="E27" s="967" t="s">
        <v>91</v>
      </c>
      <c r="F27" s="464"/>
      <c r="G27" s="5"/>
      <c r="H27" s="5"/>
      <c r="I27" s="5"/>
      <c r="J27" s="5"/>
      <c r="K27" s="5"/>
      <c r="L27" s="5"/>
      <c r="M27" s="5"/>
      <c r="N27" s="5"/>
    </row>
    <row r="28" spans="1:14">
      <c r="A28" s="458"/>
      <c r="B28" s="449" t="s">
        <v>24</v>
      </c>
      <c r="C28" s="1073"/>
      <c r="D28" s="1073"/>
      <c r="E28" s="968"/>
      <c r="F28" s="464"/>
      <c r="G28" s="5"/>
      <c r="H28" s="5"/>
      <c r="I28" s="5"/>
      <c r="J28" s="5"/>
      <c r="K28" s="5"/>
      <c r="L28" s="5"/>
      <c r="M28" s="5"/>
      <c r="N28" s="5"/>
    </row>
    <row r="29" spans="1:14">
      <c r="A29" s="458"/>
      <c r="B29" s="449" t="s">
        <v>25</v>
      </c>
      <c r="C29" s="1073"/>
      <c r="D29" s="1073"/>
      <c r="E29" s="968"/>
      <c r="F29" s="464"/>
      <c r="G29" s="5"/>
      <c r="H29" s="5"/>
      <c r="I29" s="5"/>
      <c r="J29" s="5"/>
      <c r="K29" s="5"/>
      <c r="L29" s="5"/>
      <c r="M29" s="5"/>
      <c r="N29" s="5"/>
    </row>
    <row r="30" spans="1:14">
      <c r="A30" s="458"/>
      <c r="B30" s="449" t="s">
        <v>26</v>
      </c>
      <c r="C30" s="1074"/>
      <c r="D30" s="1074"/>
      <c r="E30" s="969"/>
      <c r="F30" s="464"/>
      <c r="G30" s="5"/>
      <c r="H30" s="5"/>
      <c r="I30" s="5"/>
      <c r="J30" s="5"/>
      <c r="K30" s="5"/>
      <c r="L30" s="5"/>
      <c r="M30" s="5"/>
      <c r="N30" s="5"/>
    </row>
    <row r="31" spans="1:14">
      <c r="A31" s="458"/>
      <c r="B31" s="768" t="s">
        <v>259</v>
      </c>
      <c r="C31" s="769"/>
      <c r="D31" s="769"/>
      <c r="E31" s="770"/>
      <c r="F31" s="464"/>
      <c r="G31" s="5"/>
      <c r="H31" s="5"/>
      <c r="I31" s="5"/>
      <c r="J31" s="5"/>
      <c r="K31" s="5"/>
      <c r="L31" s="5"/>
      <c r="M31" s="5"/>
      <c r="N31" s="5"/>
    </row>
    <row r="32" spans="1:14">
      <c r="A32" s="458"/>
      <c r="B32" s="8"/>
      <c r="C32" s="464"/>
      <c r="D32" s="72"/>
      <c r="E32" s="464"/>
      <c r="F32" s="464"/>
      <c r="G32" s="5"/>
      <c r="H32" s="5"/>
      <c r="I32" s="5"/>
      <c r="J32" s="5"/>
      <c r="K32" s="5"/>
      <c r="L32" s="5"/>
      <c r="M32" s="5"/>
      <c r="N32" s="5"/>
    </row>
    <row r="33" spans="1:14">
      <c r="A33" s="458">
        <v>7</v>
      </c>
      <c r="B33" s="767" t="s">
        <v>27</v>
      </c>
      <c r="C33" s="767"/>
      <c r="D33" s="767"/>
      <c r="E33" s="767"/>
      <c r="F33" s="6"/>
      <c r="G33" s="6"/>
      <c r="H33" s="6"/>
      <c r="I33" s="6"/>
      <c r="J33" s="6"/>
      <c r="K33" s="5"/>
      <c r="L33" s="5"/>
      <c r="M33" s="5"/>
      <c r="N33" s="5"/>
    </row>
    <row r="34" spans="1:14" ht="14.4" customHeight="1">
      <c r="A34" s="458"/>
      <c r="B34" s="448" t="s">
        <v>28</v>
      </c>
      <c r="C34" s="762" t="s">
        <v>106</v>
      </c>
      <c r="D34" s="762"/>
      <c r="E34" s="762"/>
      <c r="F34" s="8"/>
      <c r="G34" s="5"/>
      <c r="H34" s="5"/>
      <c r="I34" s="5"/>
      <c r="J34" s="5"/>
      <c r="K34" s="5"/>
      <c r="L34" s="5"/>
      <c r="M34" s="5"/>
      <c r="N34" s="5"/>
    </row>
    <row r="35" spans="1:14">
      <c r="A35" s="458"/>
      <c r="B35" s="448" t="s">
        <v>30</v>
      </c>
      <c r="C35" s="762" t="s">
        <v>107</v>
      </c>
      <c r="D35" s="762"/>
      <c r="E35" s="762"/>
      <c r="F35" s="8"/>
      <c r="G35" s="5"/>
      <c r="H35" s="5"/>
      <c r="I35" s="5"/>
      <c r="J35" s="5"/>
      <c r="K35" s="5"/>
      <c r="L35" s="5"/>
      <c r="M35" s="5"/>
      <c r="N35" s="5"/>
    </row>
    <row r="36" spans="1:14">
      <c r="A36" s="458"/>
      <c r="B36" s="448" t="s">
        <v>31</v>
      </c>
      <c r="C36" s="762" t="s">
        <v>89</v>
      </c>
      <c r="D36" s="762"/>
      <c r="E36" s="762"/>
      <c r="F36" s="8"/>
      <c r="G36" s="5"/>
      <c r="H36" s="5"/>
      <c r="I36" s="5"/>
      <c r="J36" s="5"/>
      <c r="K36" s="5"/>
      <c r="L36" s="5"/>
      <c r="M36" s="5"/>
      <c r="N36" s="5"/>
    </row>
    <row r="37" spans="1:14">
      <c r="A37" s="458"/>
      <c r="B37" s="5"/>
      <c r="C37" s="8"/>
      <c r="D37" s="71"/>
      <c r="E37" s="8"/>
      <c r="F37" s="8"/>
      <c r="G37" s="5"/>
      <c r="H37" s="5"/>
      <c r="I37" s="5"/>
      <c r="J37" s="5"/>
      <c r="K37" s="5"/>
      <c r="L37" s="5"/>
      <c r="M37" s="5"/>
      <c r="N37" s="5"/>
    </row>
    <row r="38" spans="1:14">
      <c r="A38" s="458">
        <v>8</v>
      </c>
      <c r="B38" s="767" t="s">
        <v>310</v>
      </c>
      <c r="C38" s="767"/>
      <c r="D38" s="767"/>
      <c r="E38" s="767"/>
      <c r="F38" s="6"/>
      <c r="G38" s="6"/>
      <c r="H38" s="6"/>
      <c r="I38" s="6"/>
      <c r="J38" s="6"/>
      <c r="K38" s="5"/>
      <c r="L38" s="5"/>
      <c r="M38" s="5"/>
      <c r="N38" s="5"/>
    </row>
    <row r="39" spans="1:14" ht="15" customHeight="1">
      <c r="A39" s="458"/>
      <c r="B39" s="448" t="s">
        <v>33</v>
      </c>
      <c r="C39" s="762" t="s">
        <v>106</v>
      </c>
      <c r="D39" s="762"/>
      <c r="E39" s="762"/>
      <c r="F39" s="8"/>
      <c r="G39" s="5"/>
      <c r="H39" s="5"/>
      <c r="I39" s="5"/>
      <c r="J39" s="5"/>
      <c r="K39" s="5"/>
      <c r="L39" s="5"/>
      <c r="M39" s="5"/>
      <c r="N39" s="5"/>
    </row>
    <row r="40" spans="1:14" ht="14.4" customHeight="1">
      <c r="A40" s="458"/>
      <c r="B40" s="448" t="s">
        <v>30</v>
      </c>
      <c r="C40" s="762" t="s">
        <v>107</v>
      </c>
      <c r="D40" s="762"/>
      <c r="E40" s="762"/>
      <c r="F40" s="8"/>
      <c r="G40" s="5"/>
      <c r="H40" s="5"/>
      <c r="I40" s="5"/>
      <c r="J40" s="5"/>
      <c r="K40" s="5"/>
      <c r="L40" s="5"/>
      <c r="M40" s="5"/>
      <c r="N40" s="5"/>
    </row>
    <row r="41" spans="1:14" ht="14.4" customHeight="1">
      <c r="A41" s="458"/>
      <c r="B41" s="448" t="s">
        <v>31</v>
      </c>
      <c r="C41" s="762" t="s">
        <v>89</v>
      </c>
      <c r="D41" s="762"/>
      <c r="E41" s="762"/>
      <c r="F41" s="8"/>
      <c r="G41" s="5"/>
      <c r="H41" s="5"/>
      <c r="I41" s="5"/>
      <c r="J41" s="5"/>
      <c r="K41" s="5"/>
      <c r="L41" s="5"/>
      <c r="M41" s="5"/>
      <c r="N41" s="5"/>
    </row>
    <row r="42" spans="1:14">
      <c r="A42" s="458"/>
      <c r="B42" s="768" t="s">
        <v>131</v>
      </c>
      <c r="C42" s="769"/>
      <c r="D42" s="769"/>
      <c r="E42" s="770"/>
      <c r="F42" s="8"/>
      <c r="G42" s="5"/>
      <c r="H42" s="5"/>
      <c r="I42" s="5"/>
      <c r="J42" s="5"/>
      <c r="K42" s="5"/>
      <c r="L42" s="5"/>
      <c r="M42" s="5"/>
      <c r="N42" s="5"/>
    </row>
    <row r="43" spans="1:14">
      <c r="A43" s="465"/>
      <c r="B43" s="5"/>
      <c r="C43" s="5"/>
      <c r="D43" s="75"/>
      <c r="E43" s="8"/>
      <c r="F43" s="5"/>
      <c r="G43" s="5"/>
      <c r="H43" s="5"/>
      <c r="I43" s="5"/>
      <c r="J43" s="5"/>
      <c r="K43" s="5"/>
      <c r="L43" s="5"/>
      <c r="M43" s="5"/>
      <c r="N43" s="5"/>
    </row>
    <row r="44" spans="1:14">
      <c r="A44" s="11">
        <v>9</v>
      </c>
      <c r="B44" s="766" t="s">
        <v>311</v>
      </c>
      <c r="C44" s="767"/>
      <c r="D44" s="767"/>
      <c r="E44" s="767"/>
      <c r="F44" s="12"/>
      <c r="G44" s="6"/>
      <c r="H44" s="6"/>
      <c r="I44" s="6"/>
      <c r="J44" s="5"/>
      <c r="K44" s="5"/>
      <c r="L44" s="5"/>
      <c r="M44" s="5"/>
      <c r="N44" s="5"/>
    </row>
    <row r="45" spans="1:14" ht="52.8">
      <c r="A45" s="11"/>
      <c r="B45" s="451" t="s">
        <v>36</v>
      </c>
      <c r="C45" s="460" t="s">
        <v>37</v>
      </c>
      <c r="D45" s="405" t="s">
        <v>38</v>
      </c>
      <c r="E45" s="460" t="s">
        <v>92</v>
      </c>
      <c r="F45" s="5"/>
      <c r="G45" s="5"/>
      <c r="H45" s="5"/>
      <c r="I45" s="5"/>
      <c r="J45" s="5"/>
      <c r="K45" s="5"/>
      <c r="L45" s="5"/>
      <c r="M45" s="5"/>
      <c r="N45" s="5"/>
    </row>
    <row r="46" spans="1:14" ht="158.4">
      <c r="A46" s="13"/>
      <c r="B46" s="457" t="s">
        <v>727</v>
      </c>
      <c r="C46" s="457" t="s">
        <v>1014</v>
      </c>
      <c r="D46" s="457" t="s">
        <v>1015</v>
      </c>
      <c r="E46" s="461" t="s">
        <v>88</v>
      </c>
      <c r="F46" s="5"/>
      <c r="G46" s="5"/>
      <c r="H46" s="5"/>
      <c r="I46" s="5"/>
      <c r="J46" s="5"/>
      <c r="K46" s="5"/>
      <c r="L46" s="5"/>
      <c r="M46" s="5"/>
      <c r="N46" s="5"/>
    </row>
    <row r="47" spans="1:14">
      <c r="A47" s="14"/>
      <c r="B47" s="1045" t="s">
        <v>1016</v>
      </c>
      <c r="C47" s="1046"/>
      <c r="D47" s="1046"/>
      <c r="E47" s="1047"/>
      <c r="F47" s="488"/>
      <c r="G47" s="464"/>
      <c r="H47" s="464"/>
      <c r="I47" s="5"/>
      <c r="J47" s="5"/>
      <c r="K47" s="5"/>
      <c r="L47" s="5"/>
      <c r="M47" s="5"/>
      <c r="N47" s="5"/>
    </row>
    <row r="48" spans="1:14">
      <c r="A48" s="15"/>
      <c r="B48" s="37"/>
      <c r="C48" s="455"/>
      <c r="D48" s="75"/>
      <c r="E48" s="455"/>
      <c r="F48" s="464"/>
      <c r="G48" s="464"/>
      <c r="H48" s="464"/>
      <c r="I48" s="464"/>
      <c r="J48" s="5"/>
      <c r="K48" s="5"/>
      <c r="L48" s="5"/>
      <c r="M48" s="5"/>
      <c r="N48" s="5"/>
    </row>
    <row r="49" spans="1:14">
      <c r="A49" s="11">
        <v>10</v>
      </c>
      <c r="B49" s="766" t="s">
        <v>311</v>
      </c>
      <c r="C49" s="767"/>
      <c r="D49" s="767"/>
      <c r="E49" s="767"/>
      <c r="F49" s="464"/>
      <c r="G49" s="464"/>
      <c r="H49" s="464"/>
      <c r="I49" s="5"/>
      <c r="J49" s="5"/>
      <c r="K49" s="5"/>
      <c r="L49" s="5"/>
      <c r="M49" s="5"/>
      <c r="N49" s="5"/>
    </row>
    <row r="50" spans="1:14" ht="21.75" customHeight="1">
      <c r="A50" s="13"/>
      <c r="B50" s="867" t="s">
        <v>41</v>
      </c>
      <c r="C50" s="1015" t="s">
        <v>1014</v>
      </c>
      <c r="D50" s="1016"/>
      <c r="E50" s="1017"/>
      <c r="F50" s="5"/>
      <c r="G50" s="5"/>
      <c r="H50" s="5"/>
      <c r="I50" s="5"/>
      <c r="J50" s="5"/>
      <c r="K50" s="1"/>
      <c r="L50" s="5"/>
      <c r="M50" s="5"/>
      <c r="N50" s="5"/>
    </row>
    <row r="51" spans="1:14" ht="35.4" customHeight="1">
      <c r="A51" s="13"/>
      <c r="B51" s="868"/>
      <c r="C51" s="1018"/>
      <c r="D51" s="1019"/>
      <c r="E51" s="1020"/>
      <c r="F51" s="5"/>
      <c r="G51" s="5"/>
      <c r="H51" s="5"/>
      <c r="I51" s="5"/>
      <c r="J51" s="5"/>
      <c r="K51" s="1"/>
      <c r="L51" s="5"/>
      <c r="M51" s="5"/>
      <c r="N51" s="5"/>
    </row>
    <row r="52" spans="1:14" ht="63" customHeight="1">
      <c r="A52" s="11"/>
      <c r="B52" s="16" t="s">
        <v>42</v>
      </c>
      <c r="C52" s="875" t="s">
        <v>1017</v>
      </c>
      <c r="D52" s="876"/>
      <c r="E52" s="877"/>
      <c r="F52" s="5"/>
      <c r="G52" s="5"/>
      <c r="H52" s="5"/>
      <c r="I52" s="5"/>
      <c r="J52" s="5"/>
      <c r="K52" s="5"/>
      <c r="L52" s="5"/>
      <c r="M52" s="5"/>
      <c r="N52" s="5"/>
    </row>
    <row r="53" spans="1:14">
      <c r="A53" s="13"/>
      <c r="B53" s="16" t="s">
        <v>43</v>
      </c>
      <c r="C53" s="875" t="s">
        <v>44</v>
      </c>
      <c r="D53" s="876"/>
      <c r="E53" s="877"/>
      <c r="F53" s="5"/>
      <c r="G53" s="5"/>
      <c r="H53" s="5"/>
      <c r="I53" s="5"/>
      <c r="J53" s="5"/>
      <c r="K53" s="17"/>
      <c r="L53" s="5"/>
      <c r="M53" s="5"/>
      <c r="N53" s="5"/>
    </row>
    <row r="54" spans="1:14" ht="14.4" customHeight="1">
      <c r="A54" s="13"/>
      <c r="B54" s="839" t="s">
        <v>1018</v>
      </c>
      <c r="C54" s="840"/>
      <c r="D54" s="840"/>
      <c r="E54" s="841"/>
      <c r="F54" s="5"/>
      <c r="G54" s="5"/>
      <c r="H54" s="5"/>
      <c r="I54" s="5"/>
      <c r="J54" s="5"/>
      <c r="K54" s="17"/>
      <c r="L54" s="5"/>
      <c r="M54" s="5"/>
      <c r="N54" s="5"/>
    </row>
    <row r="55" spans="1:14">
      <c r="A55" s="18" t="s">
        <v>45</v>
      </c>
      <c r="B55" s="858" t="s">
        <v>46</v>
      </c>
      <c r="C55" s="858"/>
      <c r="D55" s="858"/>
      <c r="E55" s="858"/>
    </row>
    <row r="56" spans="1:14">
      <c r="A56" s="23"/>
      <c r="B56" s="24"/>
      <c r="C56" s="25"/>
      <c r="D56" s="76"/>
      <c r="E56" s="25"/>
      <c r="F56" s="25"/>
      <c r="G56" s="111"/>
      <c r="H56" s="111"/>
      <c r="I56" s="5"/>
      <c r="J56" s="5"/>
      <c r="K56" s="5"/>
      <c r="L56" s="5"/>
      <c r="M56" s="5"/>
      <c r="N56" s="5"/>
    </row>
    <row r="57" spans="1:14">
      <c r="A57" s="458">
        <v>11</v>
      </c>
      <c r="B57" s="2" t="s">
        <v>47</v>
      </c>
      <c r="C57" s="953" t="s">
        <v>134</v>
      </c>
      <c r="D57" s="953"/>
      <c r="E57" s="953"/>
      <c r="F57" s="6"/>
      <c r="G57" s="6"/>
      <c r="H57" s="26"/>
      <c r="I57" s="6"/>
      <c r="J57" s="6"/>
      <c r="K57" s="5"/>
      <c r="L57" s="5"/>
      <c r="M57" s="5"/>
      <c r="N57" s="5"/>
    </row>
    <row r="58" spans="1:14">
      <c r="A58" s="458"/>
      <c r="B58" s="464"/>
      <c r="C58" s="464"/>
      <c r="D58" s="72"/>
      <c r="E58" s="464"/>
      <c r="F58" s="464"/>
      <c r="G58" s="464"/>
      <c r="H58" s="27"/>
      <c r="I58" s="27"/>
      <c r="J58" s="464"/>
      <c r="K58" s="5"/>
      <c r="L58" s="5"/>
      <c r="M58" s="5"/>
      <c r="N58" s="5"/>
    </row>
    <row r="59" spans="1:14">
      <c r="A59" s="458">
        <v>12</v>
      </c>
      <c r="B59" s="6" t="s">
        <v>48</v>
      </c>
      <c r="C59" s="6"/>
      <c r="D59" s="77"/>
      <c r="E59" s="26"/>
      <c r="F59" s="26"/>
      <c r="G59" s="6"/>
      <c r="H59" s="6"/>
      <c r="I59" s="6"/>
      <c r="J59" s="6"/>
      <c r="K59" s="6"/>
      <c r="L59" s="6"/>
      <c r="M59" s="6"/>
      <c r="N59" s="6"/>
    </row>
    <row r="60" spans="1:14">
      <c r="A60" s="458"/>
      <c r="B60" s="6"/>
      <c r="C60" s="6"/>
      <c r="D60" s="77"/>
      <c r="E60" s="26"/>
      <c r="F60" s="26"/>
      <c r="G60" s="26"/>
      <c r="H60" s="6"/>
      <c r="I60" s="6"/>
      <c r="J60" s="6"/>
      <c r="K60" s="6"/>
      <c r="L60" s="6"/>
      <c r="M60" s="6"/>
      <c r="N60" s="6"/>
    </row>
    <row r="61" spans="1:14">
      <c r="A61" s="458"/>
      <c r="B61" s="448" t="s">
        <v>49</v>
      </c>
      <c r="C61" s="762" t="s">
        <v>949</v>
      </c>
      <c r="D61" s="762"/>
      <c r="E61" s="762"/>
      <c r="F61" s="27"/>
      <c r="G61" s="27"/>
      <c r="H61" s="27"/>
      <c r="I61" s="464"/>
      <c r="J61" s="464"/>
      <c r="K61" s="464"/>
      <c r="L61" s="464"/>
      <c r="M61" s="464"/>
      <c r="N61" s="464"/>
    </row>
    <row r="62" spans="1:14">
      <c r="A62" s="458"/>
      <c r="B62" s="464"/>
      <c r="C62" s="464"/>
      <c r="D62" s="115"/>
      <c r="E62" s="55"/>
      <c r="F62" s="464"/>
      <c r="G62" s="464"/>
      <c r="H62" s="55"/>
      <c r="I62" s="464"/>
      <c r="J62" s="55"/>
      <c r="K62" s="464"/>
      <c r="L62" s="464"/>
      <c r="M62" s="464"/>
      <c r="N62" s="464"/>
    </row>
    <row r="63" spans="1:14">
      <c r="A63" s="458"/>
      <c r="B63" s="767" t="s">
        <v>50</v>
      </c>
      <c r="C63" s="800" t="s">
        <v>1019</v>
      </c>
      <c r="D63" s="908" t="s">
        <v>1020</v>
      </c>
      <c r="E63" s="802" t="s">
        <v>96</v>
      </c>
      <c r="F63" s="790" t="s">
        <v>117</v>
      </c>
      <c r="G63" s="791"/>
      <c r="H63" s="792"/>
      <c r="I63" s="771" t="s">
        <v>52</v>
      </c>
      <c r="J63" s="771"/>
      <c r="K63" s="771"/>
      <c r="L63" s="771" t="s">
        <v>53</v>
      </c>
      <c r="M63" s="771"/>
      <c r="N63" s="771"/>
    </row>
    <row r="64" spans="1:14" ht="52.8">
      <c r="A64" s="465"/>
      <c r="B64" s="767"/>
      <c r="C64" s="801"/>
      <c r="D64" s="909"/>
      <c r="E64" s="803"/>
      <c r="F64" s="448" t="s">
        <v>54</v>
      </c>
      <c r="G64" s="448" t="s">
        <v>55</v>
      </c>
      <c r="H64" s="448" t="s">
        <v>56</v>
      </c>
      <c r="I64" s="448" t="s">
        <v>57</v>
      </c>
      <c r="J64" s="448" t="s">
        <v>55</v>
      </c>
      <c r="K64" s="448" t="s">
        <v>56</v>
      </c>
      <c r="L64" s="448" t="s">
        <v>57</v>
      </c>
      <c r="M64" s="448" t="s">
        <v>55</v>
      </c>
      <c r="N64" s="448" t="s">
        <v>56</v>
      </c>
    </row>
    <row r="65" spans="1:14">
      <c r="A65" s="465"/>
      <c r="B65" s="448" t="s">
        <v>80</v>
      </c>
      <c r="C65" s="130">
        <v>109.35</v>
      </c>
      <c r="D65" s="456">
        <v>86.25</v>
      </c>
      <c r="E65" s="456" t="s">
        <v>40</v>
      </c>
      <c r="F65" s="456" t="s">
        <v>40</v>
      </c>
      <c r="G65" s="456" t="s">
        <v>40</v>
      </c>
      <c r="H65" s="456" t="s">
        <v>40</v>
      </c>
      <c r="I65" s="456" t="s">
        <v>40</v>
      </c>
      <c r="J65" s="456" t="s">
        <v>40</v>
      </c>
      <c r="K65" s="456" t="s">
        <v>40</v>
      </c>
      <c r="L65" s="456" t="s">
        <v>40</v>
      </c>
      <c r="M65" s="456" t="s">
        <v>40</v>
      </c>
      <c r="N65" s="456" t="s">
        <v>40</v>
      </c>
    </row>
    <row r="66" spans="1:14" ht="26.4">
      <c r="A66" s="465"/>
      <c r="B66" s="448" t="s">
        <v>350</v>
      </c>
      <c r="C66" s="62">
        <v>25014.6</v>
      </c>
      <c r="D66" s="62">
        <v>23995.35</v>
      </c>
      <c r="E66" s="456" t="s">
        <v>40</v>
      </c>
      <c r="F66" s="456" t="s">
        <v>40</v>
      </c>
      <c r="G66" s="456" t="s">
        <v>40</v>
      </c>
      <c r="H66" s="456" t="s">
        <v>40</v>
      </c>
      <c r="I66" s="456" t="s">
        <v>40</v>
      </c>
      <c r="J66" s="456" t="s">
        <v>40</v>
      </c>
      <c r="K66" s="456" t="s">
        <v>40</v>
      </c>
      <c r="L66" s="456" t="s">
        <v>40</v>
      </c>
      <c r="M66" s="456" t="s">
        <v>40</v>
      </c>
      <c r="N66" s="456" t="s">
        <v>40</v>
      </c>
    </row>
    <row r="67" spans="1:14" ht="13.8">
      <c r="A67" s="465"/>
      <c r="B67" s="448" t="s">
        <v>313</v>
      </c>
      <c r="C67" s="829" t="s">
        <v>76</v>
      </c>
      <c r="D67" s="829"/>
      <c r="E67" s="829"/>
      <c r="F67" s="829"/>
      <c r="G67" s="829"/>
      <c r="H67" s="829"/>
      <c r="I67" s="829"/>
      <c r="J67" s="829"/>
      <c r="K67" s="829"/>
      <c r="L67" s="829"/>
      <c r="M67" s="829"/>
      <c r="N67" s="829"/>
    </row>
    <row r="68" spans="1:14" s="5" customFormat="1">
      <c r="A68" s="465"/>
      <c r="B68" s="831" t="s">
        <v>1004</v>
      </c>
      <c r="C68" s="831"/>
      <c r="D68" s="831"/>
      <c r="E68" s="831"/>
      <c r="F68" s="831"/>
      <c r="G68" s="831"/>
      <c r="H68" s="831"/>
      <c r="I68" s="831"/>
      <c r="J68" s="831"/>
      <c r="K68" s="831"/>
      <c r="L68" s="831"/>
      <c r="M68" s="831"/>
      <c r="N68" s="831"/>
    </row>
    <row r="69" spans="1:14" ht="13.8">
      <c r="A69" s="465"/>
      <c r="B69" s="832" t="s">
        <v>79</v>
      </c>
      <c r="C69" s="832"/>
      <c r="D69" s="832"/>
      <c r="E69" s="832"/>
      <c r="F69" s="832"/>
      <c r="G69" s="832"/>
      <c r="H69" s="832"/>
      <c r="I69" s="832"/>
      <c r="J69" s="832"/>
      <c r="K69" s="832"/>
      <c r="L69" s="832"/>
      <c r="M69" s="832"/>
      <c r="N69" s="832"/>
    </row>
    <row r="70" spans="1:14">
      <c r="A70" s="465"/>
      <c r="B70" s="810" t="s">
        <v>60</v>
      </c>
      <c r="C70" s="810"/>
      <c r="D70" s="810"/>
      <c r="E70" s="810"/>
      <c r="F70" s="810"/>
      <c r="G70" s="810"/>
      <c r="H70" s="810"/>
      <c r="I70" s="810"/>
      <c r="J70" s="810"/>
      <c r="K70" s="810"/>
      <c r="L70" s="810"/>
      <c r="M70" s="810"/>
      <c r="N70" s="810"/>
    </row>
    <row r="71" spans="1:14">
      <c r="A71" s="1"/>
      <c r="B71" s="853" t="s">
        <v>61</v>
      </c>
      <c r="C71" s="853"/>
      <c r="D71" s="853"/>
      <c r="E71" s="853"/>
      <c r="F71" s="853"/>
      <c r="G71" s="853"/>
      <c r="H71" s="853"/>
      <c r="I71" s="853"/>
      <c r="J71" s="853"/>
      <c r="K71" s="853"/>
      <c r="L71" s="853"/>
      <c r="M71" s="853"/>
      <c r="N71" s="853"/>
    </row>
    <row r="72" spans="1:14">
      <c r="A72" s="465"/>
      <c r="B72" s="831" t="s">
        <v>110</v>
      </c>
      <c r="C72" s="831"/>
      <c r="D72" s="831"/>
      <c r="E72" s="831"/>
      <c r="F72" s="831"/>
      <c r="G72" s="831"/>
      <c r="H72" s="831"/>
      <c r="I72" s="831"/>
      <c r="J72" s="831"/>
      <c r="K72" s="831"/>
      <c r="L72" s="831"/>
      <c r="M72" s="831"/>
      <c r="N72" s="831"/>
    </row>
    <row r="73" spans="1:14">
      <c r="A73" s="465"/>
      <c r="B73" s="831" t="s">
        <v>62</v>
      </c>
      <c r="C73" s="831"/>
      <c r="D73" s="831"/>
      <c r="E73" s="831"/>
      <c r="F73" s="831"/>
      <c r="G73" s="831"/>
      <c r="H73" s="831"/>
      <c r="I73" s="831"/>
      <c r="J73" s="831"/>
      <c r="K73" s="831"/>
      <c r="L73" s="831"/>
      <c r="M73" s="831"/>
      <c r="N73" s="831"/>
    </row>
    <row r="74" spans="1:14">
      <c r="A74" s="465"/>
      <c r="B74" s="30"/>
      <c r="C74" s="30"/>
      <c r="D74" s="78"/>
      <c r="E74" s="30"/>
      <c r="F74" s="30"/>
      <c r="G74" s="8"/>
      <c r="H74" s="8"/>
      <c r="I74" s="8"/>
      <c r="J74" s="8"/>
      <c r="K74" s="8"/>
      <c r="L74" s="8" t="s">
        <v>119</v>
      </c>
      <c r="M74" s="8"/>
      <c r="N74" s="8"/>
    </row>
    <row r="75" spans="1:14" ht="48" customHeight="1">
      <c r="A75" s="458">
        <v>13</v>
      </c>
      <c r="B75" s="796" t="s">
        <v>63</v>
      </c>
      <c r="C75" s="797"/>
      <c r="D75" s="797"/>
      <c r="E75" s="797"/>
      <c r="F75" s="797"/>
      <c r="G75" s="766"/>
      <c r="H75" s="6"/>
      <c r="I75" s="6"/>
      <c r="J75" s="6"/>
      <c r="K75" s="6"/>
      <c r="L75" s="6"/>
      <c r="M75" s="6"/>
      <c r="N75" s="6"/>
    </row>
    <row r="76" spans="1:14">
      <c r="A76" s="458"/>
      <c r="B76" s="5"/>
      <c r="C76" s="464"/>
      <c r="D76" s="72"/>
      <c r="E76" s="464"/>
      <c r="F76" s="464"/>
      <c r="G76" s="464"/>
      <c r="H76" s="464"/>
      <c r="I76" s="464"/>
      <c r="J76" s="464"/>
      <c r="K76" s="464"/>
      <c r="L76" s="464"/>
      <c r="M76" s="464"/>
      <c r="N76" s="464"/>
    </row>
    <row r="77" spans="1:14" ht="26.4">
      <c r="A77" s="465"/>
      <c r="B77" s="450" t="s">
        <v>64</v>
      </c>
      <c r="C77" s="452" t="s">
        <v>65</v>
      </c>
      <c r="D77" s="73" t="s">
        <v>342</v>
      </c>
      <c r="E77" s="452" t="s">
        <v>94</v>
      </c>
      <c r="F77" s="452" t="s">
        <v>67</v>
      </c>
      <c r="G77" s="452" t="s">
        <v>81</v>
      </c>
      <c r="H77" s="8"/>
      <c r="I77" s="8"/>
      <c r="J77" s="8"/>
      <c r="K77" s="8"/>
      <c r="L77" s="8"/>
      <c r="M77" s="8"/>
      <c r="N77" s="8"/>
    </row>
    <row r="78" spans="1:14">
      <c r="A78" s="465"/>
      <c r="B78" s="828" t="s">
        <v>440</v>
      </c>
      <c r="C78" s="91" t="s">
        <v>1021</v>
      </c>
      <c r="D78" s="130">
        <v>10.210000000000001</v>
      </c>
      <c r="E78" s="958" t="s">
        <v>484</v>
      </c>
      <c r="F78" s="958" t="s">
        <v>108</v>
      </c>
      <c r="G78" s="958" t="s">
        <v>95</v>
      </c>
      <c r="H78" s="32"/>
      <c r="I78" s="32"/>
      <c r="J78" s="32"/>
      <c r="K78" s="32"/>
      <c r="L78" s="32"/>
      <c r="M78" s="32"/>
      <c r="N78" s="32"/>
    </row>
    <row r="79" spans="1:14">
      <c r="A79" s="465"/>
      <c r="B79" s="956"/>
      <c r="C79" s="91" t="s">
        <v>69</v>
      </c>
      <c r="D79" s="130"/>
      <c r="E79" s="959"/>
      <c r="F79" s="959"/>
      <c r="G79" s="959"/>
      <c r="H79" s="32"/>
      <c r="I79" s="32"/>
      <c r="J79" s="32"/>
      <c r="K79" s="32"/>
      <c r="L79" s="32"/>
      <c r="M79" s="32"/>
      <c r="N79" s="32"/>
    </row>
    <row r="80" spans="1:14">
      <c r="A80" s="465"/>
      <c r="B80" s="956"/>
      <c r="C80" s="174" t="s">
        <v>1022</v>
      </c>
      <c r="D80" s="130">
        <v>9.74</v>
      </c>
      <c r="E80" s="959"/>
      <c r="F80" s="959"/>
      <c r="G80" s="959"/>
      <c r="H80" s="32"/>
      <c r="I80" s="32"/>
      <c r="J80" s="32"/>
      <c r="K80" s="32"/>
      <c r="L80" s="32"/>
      <c r="M80" s="32"/>
      <c r="N80" s="32"/>
    </row>
    <row r="81" spans="1:14">
      <c r="A81" s="465"/>
      <c r="B81" s="956"/>
      <c r="C81" s="174" t="s">
        <v>1023</v>
      </c>
      <c r="D81" s="130">
        <v>55.94</v>
      </c>
      <c r="E81" s="959"/>
      <c r="F81" s="959"/>
      <c r="G81" s="959"/>
      <c r="H81" s="32"/>
      <c r="I81" s="32"/>
      <c r="J81" s="32"/>
      <c r="K81" s="32"/>
      <c r="L81" s="32"/>
      <c r="M81" s="32"/>
      <c r="N81" s="32"/>
    </row>
    <row r="82" spans="1:14">
      <c r="A82" s="465"/>
      <c r="B82" s="956"/>
      <c r="C82" s="174" t="s">
        <v>1024</v>
      </c>
      <c r="D82" s="130">
        <v>26.75</v>
      </c>
      <c r="E82" s="959"/>
      <c r="F82" s="959"/>
      <c r="G82" s="959"/>
      <c r="H82" s="32"/>
      <c r="I82" s="32"/>
      <c r="J82" s="32"/>
      <c r="K82" s="32"/>
      <c r="L82" s="32"/>
      <c r="M82" s="32"/>
      <c r="N82" s="32"/>
    </row>
    <row r="83" spans="1:14">
      <c r="A83" s="465"/>
      <c r="B83" s="956"/>
      <c r="C83" s="174" t="s">
        <v>1025</v>
      </c>
      <c r="D83" s="130">
        <v>5.95</v>
      </c>
      <c r="E83" s="959"/>
      <c r="F83" s="959"/>
      <c r="G83" s="959"/>
      <c r="H83" s="32"/>
      <c r="I83" s="32"/>
      <c r="J83" s="32"/>
      <c r="K83" s="32"/>
      <c r="L83" s="32"/>
      <c r="M83" s="32"/>
      <c r="N83" s="32"/>
    </row>
    <row r="84" spans="1:14">
      <c r="A84" s="465"/>
      <c r="B84" s="957"/>
      <c r="C84" s="91" t="s">
        <v>70</v>
      </c>
      <c r="D84" s="130"/>
      <c r="E84" s="959"/>
      <c r="F84" s="959"/>
      <c r="G84" s="959"/>
      <c r="H84" s="32"/>
      <c r="I84" s="32"/>
      <c r="J84" s="32"/>
      <c r="K84" s="32"/>
      <c r="L84" s="32"/>
      <c r="M84" s="32"/>
      <c r="N84" s="32"/>
    </row>
    <row r="85" spans="1:14">
      <c r="A85" s="465"/>
      <c r="B85" s="828" t="s">
        <v>71</v>
      </c>
      <c r="C85" s="91" t="s">
        <v>1021</v>
      </c>
      <c r="D85" s="130">
        <v>10.58</v>
      </c>
      <c r="E85" s="959"/>
      <c r="F85" s="959"/>
      <c r="G85" s="959"/>
      <c r="H85" s="32"/>
      <c r="I85" s="32"/>
      <c r="J85" s="32"/>
      <c r="K85" s="32"/>
      <c r="L85" s="32"/>
      <c r="M85" s="32"/>
      <c r="N85" s="32"/>
    </row>
    <row r="86" spans="1:14">
      <c r="A86" s="465"/>
      <c r="B86" s="956"/>
      <c r="C86" s="91" t="s">
        <v>69</v>
      </c>
      <c r="D86" s="130"/>
      <c r="E86" s="959"/>
      <c r="F86" s="959"/>
      <c r="G86" s="959"/>
      <c r="H86" s="32"/>
      <c r="I86" s="32"/>
      <c r="J86" s="32"/>
      <c r="K86" s="32"/>
      <c r="L86" s="32"/>
      <c r="M86" s="32"/>
      <c r="N86" s="32"/>
    </row>
    <row r="87" spans="1:14">
      <c r="A87" s="465"/>
      <c r="B87" s="956"/>
      <c r="C87" s="174" t="s">
        <v>1022</v>
      </c>
      <c r="D87" s="130">
        <v>81.87</v>
      </c>
      <c r="E87" s="959"/>
      <c r="F87" s="959"/>
      <c r="G87" s="959"/>
      <c r="H87" s="32"/>
      <c r="I87" s="32"/>
      <c r="J87" s="32"/>
      <c r="K87" s="32"/>
      <c r="L87" s="32"/>
      <c r="M87" s="32"/>
      <c r="N87" s="32"/>
    </row>
    <row r="88" spans="1:14">
      <c r="A88" s="465"/>
      <c r="B88" s="956"/>
      <c r="C88" s="174" t="s">
        <v>1023</v>
      </c>
      <c r="D88" s="130">
        <v>10.34</v>
      </c>
      <c r="E88" s="959"/>
      <c r="F88" s="959"/>
      <c r="G88" s="959"/>
      <c r="H88" s="32"/>
      <c r="J88" s="32"/>
      <c r="K88" s="32"/>
      <c r="L88" s="32"/>
      <c r="M88" s="32"/>
      <c r="N88" s="32"/>
    </row>
    <row r="89" spans="1:14">
      <c r="A89" s="465"/>
      <c r="B89" s="956"/>
      <c r="C89" s="174" t="s">
        <v>1024</v>
      </c>
      <c r="D89" s="130">
        <v>45.32</v>
      </c>
      <c r="E89" s="959"/>
      <c r="F89" s="959"/>
      <c r="G89" s="959"/>
      <c r="H89" s="32"/>
      <c r="J89" s="32"/>
      <c r="K89" s="32"/>
      <c r="L89" s="32"/>
      <c r="M89" s="32"/>
      <c r="N89" s="32"/>
    </row>
    <row r="90" spans="1:14">
      <c r="A90" s="465"/>
      <c r="B90" s="956"/>
      <c r="C90" s="174" t="s">
        <v>1025</v>
      </c>
      <c r="D90" s="130">
        <v>62.34</v>
      </c>
      <c r="E90" s="959"/>
      <c r="F90" s="959"/>
      <c r="G90" s="959"/>
      <c r="H90" s="32"/>
      <c r="J90" s="32"/>
      <c r="K90" s="32"/>
      <c r="L90" s="32"/>
      <c r="M90" s="32"/>
      <c r="N90" s="32"/>
    </row>
    <row r="91" spans="1:14">
      <c r="A91" s="465"/>
      <c r="B91" s="957"/>
      <c r="C91" s="91" t="s">
        <v>70</v>
      </c>
      <c r="D91" s="130"/>
      <c r="E91" s="959"/>
      <c r="F91" s="959"/>
      <c r="G91" s="959"/>
      <c r="H91" s="32"/>
      <c r="I91" s="32"/>
      <c r="J91" s="32"/>
      <c r="K91" s="32"/>
      <c r="L91" s="32"/>
      <c r="M91" s="32"/>
      <c r="N91" s="32"/>
    </row>
    <row r="92" spans="1:14">
      <c r="A92" s="465"/>
      <c r="B92" s="828" t="s">
        <v>72</v>
      </c>
      <c r="C92" s="91" t="s">
        <v>1021</v>
      </c>
      <c r="D92" s="130">
        <v>32.14</v>
      </c>
      <c r="E92" s="959"/>
      <c r="F92" s="959"/>
      <c r="G92" s="959"/>
      <c r="H92" s="32"/>
      <c r="I92" s="32"/>
      <c r="J92" s="32"/>
      <c r="K92" s="32"/>
      <c r="L92" s="32"/>
      <c r="M92" s="32"/>
      <c r="N92" s="32"/>
    </row>
    <row r="93" spans="1:14">
      <c r="A93" s="465"/>
      <c r="B93" s="956"/>
      <c r="C93" s="91" t="s">
        <v>69</v>
      </c>
      <c r="D93" s="130"/>
      <c r="E93" s="959"/>
      <c r="F93" s="959"/>
      <c r="G93" s="959"/>
      <c r="H93" s="32"/>
      <c r="I93" s="32"/>
      <c r="J93" s="32"/>
      <c r="K93" s="32"/>
      <c r="L93" s="32"/>
      <c r="M93" s="32"/>
      <c r="N93" s="32"/>
    </row>
    <row r="94" spans="1:14">
      <c r="A94" s="465"/>
      <c r="B94" s="956"/>
      <c r="C94" s="174" t="s">
        <v>1022</v>
      </c>
      <c r="D94" s="130">
        <v>16.940000000000001</v>
      </c>
      <c r="E94" s="959"/>
      <c r="F94" s="959"/>
      <c r="G94" s="959"/>
      <c r="H94" s="32"/>
      <c r="I94" s="32"/>
      <c r="J94" s="32"/>
      <c r="K94" s="32"/>
      <c r="L94" s="32"/>
      <c r="M94" s="32"/>
      <c r="N94" s="32"/>
    </row>
    <row r="95" spans="1:14">
      <c r="A95" s="465"/>
      <c r="B95" s="956"/>
      <c r="C95" s="174" t="s">
        <v>1023</v>
      </c>
      <c r="D95" s="130">
        <v>17.11</v>
      </c>
      <c r="E95" s="959"/>
      <c r="F95" s="959"/>
      <c r="G95" s="959"/>
      <c r="H95" s="32"/>
      <c r="I95" s="32"/>
      <c r="J95" s="32"/>
      <c r="K95" s="32"/>
      <c r="L95" s="32"/>
      <c r="M95" s="32"/>
      <c r="N95" s="32"/>
    </row>
    <row r="96" spans="1:14">
      <c r="A96" s="465"/>
      <c r="B96" s="956"/>
      <c r="C96" s="174" t="s">
        <v>1024</v>
      </c>
      <c r="D96" s="130">
        <v>15.07</v>
      </c>
      <c r="E96" s="959"/>
      <c r="F96" s="959"/>
      <c r="G96" s="959"/>
      <c r="H96" s="32"/>
      <c r="I96" s="32"/>
      <c r="J96" s="32"/>
      <c r="K96" s="32"/>
      <c r="L96" s="32"/>
      <c r="M96" s="32"/>
      <c r="N96" s="32"/>
    </row>
    <row r="97" spans="1:14">
      <c r="A97" s="465"/>
      <c r="B97" s="956"/>
      <c r="C97" s="174" t="s">
        <v>1025</v>
      </c>
      <c r="D97" s="130">
        <v>9.42</v>
      </c>
      <c r="E97" s="959"/>
      <c r="F97" s="959"/>
      <c r="G97" s="959"/>
      <c r="H97" s="32"/>
      <c r="I97" s="32"/>
      <c r="J97" s="32"/>
      <c r="K97" s="32"/>
      <c r="L97" s="32"/>
      <c r="M97" s="32"/>
      <c r="N97" s="32"/>
    </row>
    <row r="98" spans="1:14">
      <c r="A98" s="465"/>
      <c r="B98" s="957"/>
      <c r="C98" s="91" t="s">
        <v>70</v>
      </c>
      <c r="D98" s="130"/>
      <c r="E98" s="959"/>
      <c r="F98" s="959"/>
      <c r="G98" s="959"/>
      <c r="H98" s="32"/>
      <c r="I98" s="32"/>
      <c r="J98" s="32"/>
      <c r="K98" s="32"/>
      <c r="L98" s="32"/>
      <c r="M98" s="32"/>
      <c r="N98" s="32"/>
    </row>
    <row r="99" spans="1:14">
      <c r="A99" s="465"/>
      <c r="B99" s="972" t="s">
        <v>73</v>
      </c>
      <c r="C99" s="91" t="s">
        <v>1021</v>
      </c>
      <c r="D99" s="130">
        <v>25.88</v>
      </c>
      <c r="E99" s="959"/>
      <c r="F99" s="959"/>
      <c r="G99" s="959"/>
      <c r="H99" s="32"/>
      <c r="I99" s="32"/>
      <c r="J99" s="32"/>
      <c r="K99" s="32"/>
      <c r="L99" s="32"/>
      <c r="M99" s="32"/>
      <c r="N99" s="32"/>
    </row>
    <row r="100" spans="1:14">
      <c r="A100" s="465"/>
      <c r="B100" s="973"/>
      <c r="C100" s="91" t="s">
        <v>69</v>
      </c>
      <c r="D100" s="130"/>
      <c r="E100" s="959"/>
      <c r="F100" s="959"/>
      <c r="G100" s="959"/>
      <c r="H100" s="32"/>
      <c r="I100" s="32"/>
      <c r="J100" s="32"/>
      <c r="K100" s="32"/>
      <c r="L100" s="32"/>
      <c r="M100" s="32"/>
      <c r="N100" s="32"/>
    </row>
    <row r="101" spans="1:14">
      <c r="A101" s="465"/>
      <c r="B101" s="973"/>
      <c r="C101" s="174" t="s">
        <v>1022</v>
      </c>
      <c r="D101" s="130">
        <v>53.9</v>
      </c>
      <c r="E101" s="959"/>
      <c r="F101" s="959"/>
      <c r="G101" s="959"/>
      <c r="H101" s="32"/>
      <c r="I101" s="32"/>
      <c r="J101" s="32"/>
      <c r="K101" s="32"/>
      <c r="L101" s="32"/>
      <c r="M101" s="32"/>
      <c r="N101" s="32"/>
    </row>
    <row r="102" spans="1:14">
      <c r="A102" s="465"/>
      <c r="B102" s="973"/>
      <c r="C102" s="174" t="s">
        <v>1023</v>
      </c>
      <c r="D102" s="130">
        <v>326.87</v>
      </c>
      <c r="E102" s="959"/>
      <c r="F102" s="959"/>
      <c r="G102" s="959"/>
      <c r="H102" s="32"/>
      <c r="I102" s="32"/>
      <c r="J102" s="32"/>
      <c r="K102" s="32"/>
      <c r="L102" s="32"/>
      <c r="M102" s="32"/>
      <c r="N102" s="32"/>
    </row>
    <row r="103" spans="1:14">
      <c r="A103" s="465"/>
      <c r="B103" s="973"/>
      <c r="C103" s="174" t="s">
        <v>1024</v>
      </c>
      <c r="D103" s="130">
        <v>171.17</v>
      </c>
      <c r="E103" s="959"/>
      <c r="F103" s="959"/>
      <c r="G103" s="959"/>
      <c r="H103" s="32"/>
      <c r="I103" s="32"/>
      <c r="J103" s="32"/>
      <c r="K103" s="32"/>
      <c r="L103" s="32"/>
      <c r="M103" s="32"/>
      <c r="N103" s="32"/>
    </row>
    <row r="104" spans="1:14">
      <c r="A104" s="465"/>
      <c r="B104" s="973"/>
      <c r="C104" s="174" t="s">
        <v>1025</v>
      </c>
      <c r="D104" s="130">
        <v>63.15</v>
      </c>
      <c r="E104" s="959"/>
      <c r="F104" s="959"/>
      <c r="G104" s="959"/>
      <c r="H104" s="32"/>
      <c r="I104" s="32"/>
      <c r="J104" s="32"/>
      <c r="K104" s="32"/>
      <c r="L104" s="32"/>
      <c r="M104" s="32"/>
      <c r="N104" s="32"/>
    </row>
    <row r="105" spans="1:14" ht="15" customHeight="1">
      <c r="A105" s="465"/>
      <c r="B105" s="973"/>
      <c r="C105" s="2" t="s">
        <v>70</v>
      </c>
      <c r="D105" s="130"/>
      <c r="E105" s="974"/>
      <c r="F105" s="974"/>
      <c r="G105" s="974"/>
      <c r="H105" s="32"/>
      <c r="I105" s="32"/>
      <c r="J105" s="32"/>
      <c r="K105" s="32"/>
      <c r="L105" s="32"/>
      <c r="M105" s="32"/>
      <c r="N105" s="32"/>
    </row>
    <row r="106" spans="1:14" ht="15.75" customHeight="1">
      <c r="A106" s="5"/>
      <c r="B106" s="1028" t="s">
        <v>1026</v>
      </c>
      <c r="C106" s="1028"/>
      <c r="D106" s="1028"/>
      <c r="E106" s="1028"/>
      <c r="F106" s="1028"/>
      <c r="G106" s="1028"/>
      <c r="H106" s="32"/>
      <c r="I106" s="32"/>
      <c r="J106" s="5"/>
      <c r="K106" s="5"/>
      <c r="L106" s="5"/>
      <c r="M106" s="5"/>
      <c r="N106" s="5"/>
    </row>
    <row r="107" spans="1:14">
      <c r="A107" s="458"/>
      <c r="B107" s="819"/>
      <c r="C107" s="819"/>
      <c r="D107" s="819"/>
      <c r="E107" s="819"/>
      <c r="F107" s="819"/>
      <c r="G107" s="819"/>
      <c r="H107" s="5"/>
      <c r="I107" s="5"/>
      <c r="J107" s="5"/>
      <c r="K107" s="5"/>
      <c r="L107" s="5"/>
      <c r="M107" s="5"/>
      <c r="N107" s="5"/>
    </row>
    <row r="108" spans="1:14">
      <c r="A108" s="465">
        <v>14</v>
      </c>
      <c r="B108" s="36" t="s">
        <v>74</v>
      </c>
      <c r="C108" s="807" t="s">
        <v>40</v>
      </c>
      <c r="D108" s="807"/>
      <c r="E108" s="807"/>
      <c r="F108" s="807"/>
      <c r="G108" s="807"/>
      <c r="H108" s="5"/>
      <c r="I108" s="5"/>
      <c r="J108" s="5"/>
      <c r="K108" s="5"/>
      <c r="L108" s="5"/>
      <c r="M108" s="5"/>
      <c r="N108" s="5"/>
    </row>
    <row r="109" spans="1:14" ht="13.8">
      <c r="A109" s="5"/>
      <c r="B109" s="5"/>
      <c r="C109" s="462"/>
      <c r="D109" s="92"/>
      <c r="E109" s="454"/>
      <c r="F109" s="454"/>
      <c r="G109" s="454"/>
      <c r="H109" s="5"/>
      <c r="I109" s="5"/>
      <c r="J109" s="5"/>
      <c r="K109" s="5"/>
      <c r="L109" s="5"/>
      <c r="M109" s="5"/>
      <c r="N109" s="5"/>
    </row>
    <row r="110" spans="1:14">
      <c r="A110" s="5"/>
      <c r="B110" s="5"/>
      <c r="C110" s="5"/>
      <c r="D110" s="92"/>
      <c r="H110" s="5"/>
      <c r="I110" s="5"/>
      <c r="J110" s="5"/>
      <c r="K110" s="5"/>
      <c r="L110" s="5"/>
      <c r="M110" s="5"/>
      <c r="N110" s="5"/>
    </row>
    <row r="111" spans="1:14" ht="15" customHeight="1">
      <c r="A111" s="5"/>
      <c r="B111" s="5"/>
      <c r="C111" s="5"/>
      <c r="D111" s="69"/>
      <c r="H111" s="454"/>
      <c r="I111" s="5"/>
      <c r="J111" s="5"/>
      <c r="K111" s="5"/>
      <c r="L111" s="5"/>
      <c r="M111" s="5"/>
      <c r="N111" s="5"/>
    </row>
    <row r="112" spans="1:14" ht="15" customHeight="1">
      <c r="B112" s="843" t="s">
        <v>1027</v>
      </c>
      <c r="C112" s="843"/>
      <c r="D112" s="843"/>
      <c r="E112" s="843"/>
      <c r="F112" s="843"/>
      <c r="G112" s="843"/>
    </row>
    <row r="113" spans="3:4">
      <c r="C113" s="138"/>
      <c r="D113" s="138"/>
    </row>
    <row r="114" spans="3:4">
      <c r="C114" s="173"/>
    </row>
    <row r="115" spans="3:4">
      <c r="C115" s="138"/>
      <c r="D115" s="138"/>
    </row>
    <row r="116" spans="3:4">
      <c r="C116" s="138"/>
    </row>
  </sheetData>
  <mergeCells count="68">
    <mergeCell ref="B106:G106"/>
    <mergeCell ref="B107:G107"/>
    <mergeCell ref="C108:G108"/>
    <mergeCell ref="B112:G112"/>
    <mergeCell ref="B72:N72"/>
    <mergeCell ref="B73:N73"/>
    <mergeCell ref="B75:G75"/>
    <mergeCell ref="B78:B84"/>
    <mergeCell ref="E78:E105"/>
    <mergeCell ref="F78:F105"/>
    <mergeCell ref="G78:G105"/>
    <mergeCell ref="B85:B91"/>
    <mergeCell ref="B92:B98"/>
    <mergeCell ref="B99:B105"/>
    <mergeCell ref="B71:N71"/>
    <mergeCell ref="B63:B64"/>
    <mergeCell ref="C63:C64"/>
    <mergeCell ref="D63:D64"/>
    <mergeCell ref="E63:E64"/>
    <mergeCell ref="F63:H63"/>
    <mergeCell ref="I63:K63"/>
    <mergeCell ref="L63:N63"/>
    <mergeCell ref="C67:N67"/>
    <mergeCell ref="B68:N68"/>
    <mergeCell ref="B69:N69"/>
    <mergeCell ref="B70:N70"/>
    <mergeCell ref="C61:E61"/>
    <mergeCell ref="B42:E42"/>
    <mergeCell ref="B44:E44"/>
    <mergeCell ref="B47:E47"/>
    <mergeCell ref="B49:E49"/>
    <mergeCell ref="B50:B51"/>
    <mergeCell ref="C50:E51"/>
    <mergeCell ref="C52:E52"/>
    <mergeCell ref="C53:E53"/>
    <mergeCell ref="B54:E54"/>
    <mergeCell ref="B55:E55"/>
    <mergeCell ref="C57:E57"/>
    <mergeCell ref="C41:E41"/>
    <mergeCell ref="C27:C30"/>
    <mergeCell ref="D27:D30"/>
    <mergeCell ref="E27:E30"/>
    <mergeCell ref="B31:E31"/>
    <mergeCell ref="B33:E33"/>
    <mergeCell ref="C34:E34"/>
    <mergeCell ref="C35:E35"/>
    <mergeCell ref="C36:E36"/>
    <mergeCell ref="B38:E38"/>
    <mergeCell ref="C39:E39"/>
    <mergeCell ref="C40:E40"/>
    <mergeCell ref="B25:E25"/>
    <mergeCell ref="C11:E11"/>
    <mergeCell ref="B12:E12"/>
    <mergeCell ref="C14:E14"/>
    <mergeCell ref="B15:E15"/>
    <mergeCell ref="B17:E17"/>
    <mergeCell ref="C18:E18"/>
    <mergeCell ref="C19:E19"/>
    <mergeCell ref="C20:E20"/>
    <mergeCell ref="C21:E21"/>
    <mergeCell ref="C22:E22"/>
    <mergeCell ref="B24:E24"/>
    <mergeCell ref="B9:E9"/>
    <mergeCell ref="A1:B1"/>
    <mergeCell ref="C3:E3"/>
    <mergeCell ref="C5:E5"/>
    <mergeCell ref="B6:E6"/>
    <mergeCell ref="C8:E8"/>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topLeftCell="A73" workbookViewId="0">
      <selection activeCell="C50" sqref="C50:E51"/>
    </sheetView>
  </sheetViews>
  <sheetFormatPr defaultRowHeight="14.4"/>
  <cols>
    <col min="1" max="1" width="6.44140625" bestFit="1" customWidth="1"/>
    <col min="2" max="2" width="46" bestFit="1" customWidth="1"/>
    <col min="3" max="3" width="27.6640625" customWidth="1"/>
    <col min="4" max="4" width="23.6640625" customWidth="1"/>
    <col min="5" max="5" width="18.6640625" customWidth="1"/>
    <col min="6" max="6" width="9.33203125" bestFit="1" customWidth="1"/>
    <col min="7" max="7" width="11" bestFit="1" customWidth="1"/>
    <col min="8" max="8" width="10.33203125" bestFit="1" customWidth="1"/>
    <col min="9" max="9" width="10.44140625" bestFit="1" customWidth="1"/>
    <col min="10" max="10" width="9.109375" bestFit="1" customWidth="1"/>
    <col min="11" max="11" width="6.88671875" bestFit="1" customWidth="1"/>
    <col min="12" max="12" width="7.109375" bestFit="1" customWidth="1"/>
    <col min="13" max="14" width="6.88671875" bestFit="1" customWidth="1"/>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16.5" customHeight="1">
      <c r="A3" s="700" t="s">
        <v>1</v>
      </c>
      <c r="B3" s="2" t="s">
        <v>2</v>
      </c>
      <c r="C3" s="807" t="s">
        <v>1061</v>
      </c>
      <c r="D3" s="807"/>
      <c r="E3" s="807"/>
      <c r="F3" s="5"/>
      <c r="H3" s="5"/>
      <c r="I3" s="5"/>
      <c r="J3" s="5"/>
      <c r="K3" s="5"/>
      <c r="L3" s="5"/>
      <c r="M3" s="5"/>
      <c r="N3" s="5"/>
    </row>
    <row r="4" spans="1:14">
      <c r="A4" s="5"/>
      <c r="B4" s="5"/>
      <c r="C4" s="5"/>
      <c r="D4" s="70"/>
      <c r="E4" s="5"/>
      <c r="F4" s="5"/>
      <c r="G4" s="5"/>
      <c r="H4" s="5"/>
      <c r="I4" s="5"/>
      <c r="J4" s="5"/>
      <c r="K4" s="5"/>
      <c r="L4" s="5"/>
      <c r="M4" s="5"/>
      <c r="N4" s="5"/>
    </row>
    <row r="5" spans="1:14">
      <c r="A5" s="19">
        <v>1</v>
      </c>
      <c r="B5" s="2" t="s">
        <v>3</v>
      </c>
      <c r="C5" s="805" t="s">
        <v>690</v>
      </c>
      <c r="D5" s="805"/>
      <c r="E5" s="805"/>
      <c r="F5" s="5"/>
      <c r="G5" s="5"/>
      <c r="H5" s="5"/>
      <c r="I5" s="5"/>
      <c r="J5" s="5"/>
      <c r="K5" s="5"/>
      <c r="L5" s="5"/>
      <c r="M5" s="5"/>
      <c r="N5" s="5"/>
    </row>
    <row r="6" spans="1:14">
      <c r="A6" s="704"/>
      <c r="B6" s="810" t="s">
        <v>5</v>
      </c>
      <c r="C6" s="810"/>
      <c r="D6" s="810"/>
      <c r="E6" s="810"/>
      <c r="F6" s="5"/>
      <c r="G6" s="5"/>
      <c r="H6" s="5"/>
      <c r="I6" s="5"/>
      <c r="J6" s="5"/>
      <c r="K6" s="5"/>
      <c r="L6" s="5"/>
      <c r="M6" s="5"/>
      <c r="N6" s="5"/>
    </row>
    <row r="7" spans="1:14">
      <c r="A7" s="704"/>
      <c r="B7" s="6"/>
      <c r="C7" s="5"/>
      <c r="D7" s="70"/>
      <c r="E7" s="5"/>
      <c r="F7" s="5"/>
      <c r="G7" s="5"/>
      <c r="H7" s="5"/>
      <c r="I7" s="5"/>
      <c r="J7" s="5"/>
      <c r="K7" s="5"/>
      <c r="L7" s="5"/>
      <c r="M7" s="5"/>
      <c r="N7" s="5"/>
    </row>
    <row r="8" spans="1:14">
      <c r="A8" s="704">
        <v>2</v>
      </c>
      <c r="B8" s="2" t="s">
        <v>6</v>
      </c>
      <c r="C8" s="807" t="s">
        <v>1327</v>
      </c>
      <c r="D8" s="807"/>
      <c r="E8" s="807"/>
      <c r="F8" s="5"/>
      <c r="G8" s="5"/>
      <c r="H8" s="5"/>
      <c r="I8" s="5"/>
      <c r="J8" s="5"/>
      <c r="K8" s="5"/>
      <c r="L8" s="5"/>
      <c r="M8" s="5"/>
      <c r="N8" s="5"/>
    </row>
    <row r="9" spans="1:14">
      <c r="A9" s="704"/>
      <c r="B9" s="810" t="s">
        <v>5</v>
      </c>
      <c r="C9" s="810"/>
      <c r="D9" s="810"/>
      <c r="E9" s="810"/>
      <c r="F9" s="5"/>
      <c r="G9" s="5"/>
      <c r="H9" s="5"/>
      <c r="I9" s="5"/>
      <c r="J9" s="5"/>
      <c r="K9" s="5"/>
      <c r="L9" s="5"/>
      <c r="M9" s="5"/>
      <c r="N9" s="5"/>
    </row>
    <row r="10" spans="1:14">
      <c r="A10" s="704"/>
      <c r="B10" s="6"/>
      <c r="C10" s="5"/>
      <c r="D10" s="70"/>
      <c r="E10" s="5"/>
      <c r="F10" s="5"/>
      <c r="G10" s="5"/>
      <c r="H10" s="5"/>
      <c r="I10" s="5"/>
      <c r="J10" s="5"/>
      <c r="K10" s="5"/>
      <c r="L10" s="5"/>
      <c r="M10" s="5"/>
      <c r="N10" s="5"/>
    </row>
    <row r="11" spans="1:14" ht="40.799999999999997" customHeight="1">
      <c r="A11" s="704">
        <v>3</v>
      </c>
      <c r="B11" s="2" t="s">
        <v>7</v>
      </c>
      <c r="C11" s="799" t="s">
        <v>332</v>
      </c>
      <c r="D11" s="799"/>
      <c r="E11" s="799"/>
      <c r="F11" s="5"/>
      <c r="G11" s="5"/>
      <c r="H11" s="5"/>
      <c r="I11" s="5"/>
      <c r="J11" s="5"/>
      <c r="K11" s="5"/>
      <c r="L11" s="5"/>
      <c r="M11" s="5"/>
      <c r="N11" s="5"/>
    </row>
    <row r="12" spans="1:14">
      <c r="A12" s="704"/>
      <c r="B12" s="810" t="s">
        <v>5</v>
      </c>
      <c r="C12" s="810"/>
      <c r="D12" s="810"/>
      <c r="E12" s="810"/>
      <c r="F12" s="5"/>
      <c r="G12" s="5"/>
      <c r="H12" s="5"/>
      <c r="I12" s="5"/>
      <c r="J12" s="5"/>
      <c r="K12" s="5"/>
      <c r="L12" s="5"/>
      <c r="M12" s="5"/>
      <c r="N12" s="5"/>
    </row>
    <row r="13" spans="1:14">
      <c r="A13" s="704"/>
      <c r="B13" s="6"/>
      <c r="C13" s="5"/>
      <c r="D13" s="70"/>
      <c r="E13" s="5"/>
      <c r="F13" s="5"/>
      <c r="G13" s="5"/>
      <c r="H13" s="5"/>
      <c r="I13" s="5"/>
      <c r="J13" s="5"/>
      <c r="K13" s="5"/>
      <c r="L13" s="5"/>
      <c r="M13" s="5"/>
      <c r="N13" s="5"/>
    </row>
    <row r="14" spans="1:14">
      <c r="A14" s="704">
        <v>4</v>
      </c>
      <c r="B14" s="2" t="s">
        <v>9</v>
      </c>
      <c r="C14" s="807">
        <v>123.27</v>
      </c>
      <c r="D14" s="807"/>
      <c r="E14" s="807"/>
      <c r="F14" s="175"/>
      <c r="G14" s="5"/>
      <c r="H14" s="5"/>
      <c r="I14" s="5"/>
      <c r="J14" s="5"/>
      <c r="K14" s="5"/>
      <c r="L14" s="5"/>
      <c r="M14" s="5"/>
      <c r="N14" s="5"/>
    </row>
    <row r="15" spans="1:14">
      <c r="A15" s="704"/>
      <c r="B15" s="810" t="s">
        <v>10</v>
      </c>
      <c r="C15" s="810"/>
      <c r="D15" s="810"/>
      <c r="E15" s="810"/>
      <c r="F15" s="175"/>
      <c r="G15" s="5"/>
      <c r="H15" s="5"/>
      <c r="I15" s="5"/>
      <c r="J15" s="5"/>
      <c r="K15" s="5"/>
      <c r="L15" s="5"/>
      <c r="M15" s="5"/>
      <c r="N15" s="5"/>
    </row>
    <row r="16" spans="1:14">
      <c r="A16" s="704"/>
      <c r="B16" s="5"/>
      <c r="C16" s="5"/>
      <c r="D16" s="70"/>
      <c r="E16" s="5"/>
      <c r="F16" s="5"/>
      <c r="G16" s="5"/>
      <c r="H16" s="5"/>
      <c r="I16" s="5"/>
      <c r="J16" s="5"/>
      <c r="K16" s="5"/>
      <c r="L16" s="5"/>
      <c r="M16" s="5"/>
      <c r="N16" s="5"/>
    </row>
    <row r="17" spans="1:14" ht="30.75" customHeight="1">
      <c r="A17" s="704">
        <v>5</v>
      </c>
      <c r="B17" s="767" t="s">
        <v>308</v>
      </c>
      <c r="C17" s="800"/>
      <c r="D17" s="800"/>
      <c r="E17" s="800"/>
      <c r="F17" s="6"/>
      <c r="G17" s="6"/>
      <c r="H17" s="6"/>
      <c r="I17" s="6"/>
      <c r="J17" s="8"/>
      <c r="K17" s="8"/>
      <c r="L17" s="8"/>
      <c r="M17" s="8"/>
      <c r="N17" s="8"/>
    </row>
    <row r="18" spans="1:14">
      <c r="A18" s="704"/>
      <c r="B18" s="2" t="s">
        <v>12</v>
      </c>
      <c r="C18" s="1137">
        <v>0.1245</v>
      </c>
      <c r="D18" s="1137"/>
      <c r="E18" s="1137"/>
      <c r="F18" s="175"/>
      <c r="G18" s="8"/>
      <c r="H18" s="8"/>
      <c r="I18" s="8"/>
      <c r="J18" s="8"/>
      <c r="K18" s="8"/>
      <c r="L18" s="8"/>
      <c r="M18" s="8"/>
      <c r="N18" s="8"/>
    </row>
    <row r="19" spans="1:14" ht="26.4">
      <c r="A19" s="704"/>
      <c r="B19" s="692" t="s">
        <v>1012</v>
      </c>
      <c r="C19" s="1169" t="s">
        <v>295</v>
      </c>
      <c r="D19" s="1169"/>
      <c r="E19" s="1169"/>
      <c r="F19" s="696"/>
      <c r="G19" s="8"/>
      <c r="H19" s="5"/>
      <c r="I19" s="8"/>
      <c r="J19" s="8"/>
      <c r="K19" s="8"/>
      <c r="L19" s="8"/>
      <c r="M19" s="8"/>
      <c r="N19" s="8"/>
    </row>
    <row r="20" spans="1:14">
      <c r="A20" s="704"/>
      <c r="B20" s="692" t="s">
        <v>116</v>
      </c>
      <c r="C20" s="834" t="s">
        <v>106</v>
      </c>
      <c r="D20" s="834"/>
      <c r="E20" s="834"/>
      <c r="F20" s="696"/>
      <c r="G20" s="8"/>
      <c r="H20" s="8"/>
      <c r="I20" s="8"/>
      <c r="J20" s="8"/>
      <c r="K20" s="8"/>
      <c r="L20" s="8"/>
      <c r="M20" s="8"/>
      <c r="N20" s="8"/>
    </row>
    <row r="21" spans="1:14">
      <c r="A21" s="704"/>
      <c r="B21" s="685" t="s">
        <v>15</v>
      </c>
      <c r="C21" s="834" t="s">
        <v>107</v>
      </c>
      <c r="D21" s="834"/>
      <c r="E21" s="834"/>
      <c r="F21" s="696"/>
      <c r="G21" s="8"/>
      <c r="H21" s="8"/>
      <c r="I21" s="8"/>
      <c r="J21" s="8"/>
      <c r="K21" s="8"/>
      <c r="L21" s="8"/>
      <c r="M21" s="8"/>
      <c r="N21" s="8"/>
    </row>
    <row r="22" spans="1:14">
      <c r="A22" s="704"/>
      <c r="B22" s="686" t="s">
        <v>16</v>
      </c>
      <c r="C22" s="762" t="s">
        <v>89</v>
      </c>
      <c r="D22" s="762"/>
      <c r="E22" s="762"/>
      <c r="F22" s="696"/>
      <c r="G22" s="8"/>
      <c r="H22" s="8"/>
      <c r="I22" s="8"/>
      <c r="J22" s="8"/>
      <c r="K22" s="8"/>
      <c r="L22" s="8"/>
      <c r="M22" s="8"/>
      <c r="N22" s="8"/>
    </row>
    <row r="23" spans="1:14">
      <c r="A23" s="704"/>
      <c r="B23" s="696"/>
      <c r="C23" s="696"/>
      <c r="D23" s="72"/>
      <c r="E23" s="696"/>
      <c r="F23" s="696"/>
      <c r="G23" s="8"/>
      <c r="H23" s="8"/>
      <c r="I23" s="8"/>
      <c r="J23" s="8"/>
      <c r="K23" s="8"/>
      <c r="L23" s="8"/>
      <c r="M23" s="8"/>
      <c r="N23" s="8"/>
    </row>
    <row r="24" spans="1:14">
      <c r="A24" s="704">
        <v>6</v>
      </c>
      <c r="B24" s="767" t="s">
        <v>312</v>
      </c>
      <c r="C24" s="767"/>
      <c r="D24" s="767"/>
      <c r="E24" s="767"/>
      <c r="F24" s="6"/>
      <c r="G24" s="6"/>
      <c r="H24" s="8"/>
      <c r="I24" s="6"/>
      <c r="J24" s="6"/>
      <c r="K24" s="5"/>
      <c r="L24" s="5"/>
      <c r="M24" s="5"/>
      <c r="N24" s="5"/>
    </row>
    <row r="25" spans="1:14">
      <c r="A25" s="704"/>
      <c r="B25" s="812" t="s">
        <v>19</v>
      </c>
      <c r="C25" s="813"/>
      <c r="D25" s="813"/>
      <c r="E25" s="842"/>
      <c r="F25" s="696"/>
      <c r="G25" s="5"/>
      <c r="H25" s="5"/>
      <c r="I25" s="5"/>
      <c r="J25" s="5"/>
      <c r="K25" s="5"/>
      <c r="L25" s="5"/>
      <c r="M25" s="5"/>
      <c r="N25" s="5"/>
    </row>
    <row r="26" spans="1:14">
      <c r="A26" s="704"/>
      <c r="B26" s="686" t="s">
        <v>20</v>
      </c>
      <c r="C26" s="687" t="s">
        <v>97</v>
      </c>
      <c r="D26" s="73" t="s">
        <v>98</v>
      </c>
      <c r="E26" s="687" t="s">
        <v>22</v>
      </c>
      <c r="F26" s="696"/>
      <c r="G26" s="5"/>
      <c r="H26" s="5"/>
      <c r="I26" s="5"/>
      <c r="J26" s="5"/>
      <c r="K26" s="5"/>
      <c r="L26" s="5"/>
      <c r="M26" s="5"/>
      <c r="N26" s="5"/>
    </row>
    <row r="27" spans="1:14" ht="15" customHeight="1">
      <c r="A27" s="704"/>
      <c r="B27" s="690" t="s">
        <v>441</v>
      </c>
      <c r="C27" s="967" t="s">
        <v>600</v>
      </c>
      <c r="D27" s="967" t="s">
        <v>99</v>
      </c>
      <c r="E27" s="967" t="s">
        <v>91</v>
      </c>
      <c r="F27" s="696"/>
      <c r="G27" s="5"/>
      <c r="H27" s="5"/>
      <c r="I27" s="5"/>
      <c r="J27" s="5"/>
      <c r="K27" s="5"/>
      <c r="L27" s="5"/>
      <c r="M27" s="5"/>
      <c r="N27" s="5"/>
    </row>
    <row r="28" spans="1:14">
      <c r="A28" s="704"/>
      <c r="B28" s="690" t="s">
        <v>24</v>
      </c>
      <c r="C28" s="968"/>
      <c r="D28" s="968"/>
      <c r="E28" s="968"/>
      <c r="F28" s="696"/>
      <c r="G28" s="5"/>
      <c r="H28" s="5"/>
      <c r="I28" s="5"/>
      <c r="J28" s="5"/>
      <c r="K28" s="5"/>
      <c r="L28" s="5"/>
      <c r="M28" s="5"/>
      <c r="N28" s="5"/>
    </row>
    <row r="29" spans="1:14">
      <c r="A29" s="704"/>
      <c r="B29" s="690" t="s">
        <v>25</v>
      </c>
      <c r="C29" s="968"/>
      <c r="D29" s="968"/>
      <c r="E29" s="968"/>
      <c r="F29" s="696"/>
      <c r="G29" s="5"/>
      <c r="H29" s="5"/>
      <c r="I29" s="5"/>
      <c r="J29" s="5"/>
      <c r="K29" s="5"/>
      <c r="L29" s="5"/>
      <c r="M29" s="5"/>
      <c r="N29" s="5"/>
    </row>
    <row r="30" spans="1:14">
      <c r="A30" s="704"/>
      <c r="B30" s="690" t="s">
        <v>26</v>
      </c>
      <c r="C30" s="969"/>
      <c r="D30" s="969"/>
      <c r="E30" s="969"/>
      <c r="F30" s="696"/>
      <c r="G30" s="5"/>
      <c r="H30" s="5"/>
      <c r="I30" s="5"/>
      <c r="J30" s="5"/>
      <c r="K30" s="5"/>
      <c r="L30" s="5"/>
      <c r="M30" s="5"/>
      <c r="N30" s="5"/>
    </row>
    <row r="31" spans="1:14">
      <c r="A31" s="704"/>
      <c r="B31" s="768" t="s">
        <v>693</v>
      </c>
      <c r="C31" s="769"/>
      <c r="D31" s="769"/>
      <c r="E31" s="770"/>
      <c r="F31" s="696"/>
      <c r="G31" s="5"/>
      <c r="H31" s="5"/>
      <c r="I31" s="5"/>
      <c r="J31" s="5"/>
      <c r="K31" s="5"/>
      <c r="L31" s="5"/>
      <c r="M31" s="5"/>
      <c r="N31" s="5"/>
    </row>
    <row r="32" spans="1:14">
      <c r="A32" s="704"/>
      <c r="B32" s="8"/>
      <c r="C32" s="696"/>
      <c r="D32" s="72"/>
      <c r="E32" s="696"/>
      <c r="F32" s="696"/>
      <c r="G32" s="5"/>
      <c r="H32" s="5"/>
      <c r="I32" s="5"/>
      <c r="J32" s="5"/>
      <c r="K32" s="5"/>
      <c r="L32" s="5"/>
      <c r="M32" s="5"/>
      <c r="N32" s="5"/>
    </row>
    <row r="33" spans="1:14">
      <c r="A33" s="704">
        <v>7</v>
      </c>
      <c r="B33" s="767" t="s">
        <v>27</v>
      </c>
      <c r="C33" s="767"/>
      <c r="D33" s="767"/>
      <c r="E33" s="767"/>
      <c r="F33" s="6"/>
      <c r="G33" s="6"/>
      <c r="H33" s="6"/>
      <c r="I33" s="6"/>
      <c r="J33" s="6"/>
      <c r="K33" s="5"/>
      <c r="L33" s="5"/>
      <c r="M33" s="5"/>
      <c r="N33" s="5"/>
    </row>
    <row r="34" spans="1:14">
      <c r="A34" s="704"/>
      <c r="B34" s="686" t="s">
        <v>28</v>
      </c>
      <c r="C34" s="762" t="s">
        <v>106</v>
      </c>
      <c r="D34" s="762"/>
      <c r="E34" s="762"/>
      <c r="F34" s="8"/>
      <c r="G34" s="5"/>
      <c r="H34" s="5"/>
      <c r="I34" s="5"/>
      <c r="J34" s="5"/>
      <c r="K34" s="5"/>
      <c r="L34" s="5"/>
      <c r="M34" s="5"/>
      <c r="N34" s="5"/>
    </row>
    <row r="35" spans="1:14">
      <c r="A35" s="704"/>
      <c r="B35" s="686" t="s">
        <v>30</v>
      </c>
      <c r="C35" s="762" t="s">
        <v>107</v>
      </c>
      <c r="D35" s="762"/>
      <c r="E35" s="762"/>
      <c r="F35" s="8"/>
      <c r="G35" s="5"/>
      <c r="H35" s="5"/>
      <c r="I35" s="5"/>
      <c r="J35" s="5"/>
      <c r="K35" s="5"/>
      <c r="L35" s="5"/>
      <c r="M35" s="5"/>
      <c r="N35" s="5"/>
    </row>
    <row r="36" spans="1:14">
      <c r="A36" s="704"/>
      <c r="B36" s="686" t="s">
        <v>31</v>
      </c>
      <c r="C36" s="762" t="s">
        <v>89</v>
      </c>
      <c r="D36" s="762"/>
      <c r="E36" s="762"/>
      <c r="F36" s="8"/>
      <c r="G36" s="5"/>
      <c r="H36" s="5"/>
      <c r="I36" s="5"/>
      <c r="J36" s="5"/>
      <c r="K36" s="5"/>
      <c r="L36" s="5"/>
      <c r="M36" s="5"/>
      <c r="N36" s="5"/>
    </row>
    <row r="37" spans="1:14">
      <c r="A37" s="704"/>
      <c r="B37" s="5"/>
      <c r="C37" s="8"/>
      <c r="D37" s="71"/>
      <c r="E37" s="8"/>
      <c r="F37" s="8"/>
      <c r="G37" s="5"/>
      <c r="H37" s="5"/>
      <c r="I37" s="5"/>
      <c r="J37" s="5"/>
      <c r="K37" s="5"/>
      <c r="L37" s="5"/>
      <c r="M37" s="5"/>
      <c r="N37" s="5"/>
    </row>
    <row r="38" spans="1:14">
      <c r="A38" s="704">
        <v>8</v>
      </c>
      <c r="B38" s="767" t="s">
        <v>310</v>
      </c>
      <c r="C38" s="767"/>
      <c r="D38" s="767"/>
      <c r="E38" s="767"/>
      <c r="F38" s="6"/>
      <c r="G38" s="6"/>
      <c r="H38" s="6"/>
      <c r="I38" s="6"/>
      <c r="J38" s="6"/>
      <c r="K38" s="5"/>
      <c r="L38" s="5"/>
      <c r="M38" s="5"/>
      <c r="N38" s="5"/>
    </row>
    <row r="39" spans="1:14" ht="15" customHeight="1">
      <c r="A39" s="704"/>
      <c r="B39" s="686" t="s">
        <v>33</v>
      </c>
      <c r="C39" s="762" t="s">
        <v>106</v>
      </c>
      <c r="D39" s="762"/>
      <c r="E39" s="762"/>
      <c r="F39" s="8"/>
      <c r="G39" s="5"/>
      <c r="H39" s="5"/>
      <c r="I39" s="5"/>
      <c r="J39" s="5"/>
      <c r="K39" s="5"/>
      <c r="L39" s="5"/>
      <c r="M39" s="5"/>
      <c r="N39" s="5"/>
    </row>
    <row r="40" spans="1:14" ht="14.4" customHeight="1">
      <c r="A40" s="704"/>
      <c r="B40" s="686" t="s">
        <v>30</v>
      </c>
      <c r="C40" s="762" t="s">
        <v>107</v>
      </c>
      <c r="D40" s="762"/>
      <c r="E40" s="762"/>
      <c r="F40" s="8"/>
      <c r="G40" s="5"/>
      <c r="H40" s="5"/>
      <c r="I40" s="5"/>
      <c r="J40" s="5"/>
      <c r="K40" s="5"/>
      <c r="L40" s="5"/>
      <c r="M40" s="5"/>
      <c r="N40" s="5"/>
    </row>
    <row r="41" spans="1:14" ht="14.4" customHeight="1">
      <c r="A41" s="704"/>
      <c r="B41" s="686" t="s">
        <v>31</v>
      </c>
      <c r="C41" s="762" t="s">
        <v>89</v>
      </c>
      <c r="D41" s="762"/>
      <c r="E41" s="762"/>
      <c r="F41" s="8"/>
      <c r="G41" s="5"/>
      <c r="H41" s="5"/>
      <c r="I41" s="5"/>
      <c r="J41" s="5"/>
      <c r="K41" s="5"/>
      <c r="L41" s="5"/>
      <c r="M41" s="5"/>
      <c r="N41" s="5"/>
    </row>
    <row r="42" spans="1:14">
      <c r="A42" s="704"/>
      <c r="B42" s="768" t="s">
        <v>131</v>
      </c>
      <c r="C42" s="769"/>
      <c r="D42" s="769"/>
      <c r="E42" s="770"/>
      <c r="F42" s="8"/>
      <c r="G42" s="5"/>
      <c r="H42" s="5"/>
      <c r="I42" s="5"/>
      <c r="J42" s="5"/>
      <c r="K42" s="5"/>
      <c r="L42" s="5"/>
      <c r="M42" s="5"/>
      <c r="N42" s="5"/>
    </row>
    <row r="43" spans="1:14">
      <c r="A43" s="700"/>
      <c r="B43" s="5"/>
      <c r="C43" s="5"/>
      <c r="D43" s="75"/>
      <c r="E43" s="8"/>
      <c r="F43" s="5"/>
      <c r="G43" s="5"/>
      <c r="H43" s="5"/>
      <c r="I43" s="5"/>
      <c r="J43" s="5"/>
      <c r="K43" s="5"/>
      <c r="L43" s="5"/>
      <c r="M43" s="5"/>
      <c r="N43" s="5"/>
    </row>
    <row r="44" spans="1:14">
      <c r="A44" s="11">
        <v>9</v>
      </c>
      <c r="B44" s="766" t="s">
        <v>311</v>
      </c>
      <c r="C44" s="767"/>
      <c r="D44" s="767"/>
      <c r="E44" s="767"/>
      <c r="F44" s="12"/>
      <c r="G44" s="6"/>
      <c r="H44" s="6"/>
      <c r="I44" s="6"/>
      <c r="J44" s="5"/>
      <c r="K44" s="5"/>
      <c r="L44" s="5"/>
      <c r="M44" s="5"/>
      <c r="N44" s="5"/>
    </row>
    <row r="45" spans="1:14" ht="52.8">
      <c r="A45" s="11"/>
      <c r="B45" s="691" t="s">
        <v>36</v>
      </c>
      <c r="C45" s="697" t="s">
        <v>37</v>
      </c>
      <c r="D45" s="405" t="s">
        <v>38</v>
      </c>
      <c r="E45" s="697" t="s">
        <v>92</v>
      </c>
      <c r="F45" s="5"/>
      <c r="G45" s="5"/>
      <c r="H45" s="5"/>
      <c r="I45" s="5"/>
      <c r="J45" s="5"/>
      <c r="K45" s="5"/>
      <c r="L45" s="5"/>
      <c r="M45" s="5"/>
      <c r="N45" s="5"/>
    </row>
    <row r="46" spans="1:14" ht="184.8">
      <c r="A46" s="13"/>
      <c r="B46" s="688" t="s">
        <v>1062</v>
      </c>
      <c r="C46" s="688" t="s">
        <v>1328</v>
      </c>
      <c r="D46" s="608" t="s">
        <v>113</v>
      </c>
      <c r="E46" s="698" t="s">
        <v>88</v>
      </c>
      <c r="F46" s="5"/>
      <c r="G46" s="5"/>
      <c r="H46" s="5"/>
      <c r="I46" s="5"/>
      <c r="J46" s="5"/>
      <c r="K46" s="5"/>
      <c r="L46" s="5"/>
      <c r="M46" s="5"/>
      <c r="N46" s="5"/>
    </row>
    <row r="47" spans="1:14">
      <c r="A47" s="14"/>
      <c r="B47" s="839" t="s">
        <v>1063</v>
      </c>
      <c r="C47" s="840"/>
      <c r="D47" s="840"/>
      <c r="E47" s="841"/>
      <c r="F47" s="696"/>
      <c r="G47" s="696"/>
      <c r="H47" s="696"/>
      <c r="I47" s="5"/>
      <c r="J47" s="5"/>
      <c r="K47" s="5"/>
      <c r="L47" s="5"/>
      <c r="M47" s="5"/>
      <c r="N47" s="5"/>
    </row>
    <row r="48" spans="1:14">
      <c r="A48" s="15"/>
      <c r="B48" s="37"/>
      <c r="C48" s="695"/>
      <c r="D48" s="75"/>
      <c r="E48" s="695"/>
      <c r="F48" s="696"/>
      <c r="G48" s="696"/>
      <c r="H48" s="696"/>
      <c r="I48" s="696"/>
      <c r="J48" s="5"/>
      <c r="K48" s="5"/>
      <c r="L48" s="5"/>
      <c r="M48" s="5"/>
      <c r="N48" s="5"/>
    </row>
    <row r="49" spans="1:14">
      <c r="A49" s="11">
        <v>10</v>
      </c>
      <c r="B49" s="766" t="s">
        <v>311</v>
      </c>
      <c r="C49" s="767"/>
      <c r="D49" s="767"/>
      <c r="E49" s="767"/>
      <c r="F49" s="696"/>
      <c r="G49" s="696"/>
      <c r="H49" s="696"/>
      <c r="I49" s="5"/>
      <c r="J49" s="5"/>
      <c r="K49" s="5"/>
      <c r="L49" s="5"/>
      <c r="M49" s="5"/>
      <c r="N49" s="5"/>
    </row>
    <row r="50" spans="1:14" ht="21.75" customHeight="1">
      <c r="A50" s="13"/>
      <c r="B50" s="867" t="s">
        <v>41</v>
      </c>
      <c r="C50" s="1142" t="s">
        <v>1328</v>
      </c>
      <c r="D50" s="1143"/>
      <c r="E50" s="1144"/>
      <c r="F50" s="5"/>
      <c r="G50" s="5"/>
      <c r="H50" s="5"/>
      <c r="I50" s="5"/>
      <c r="J50" s="5"/>
      <c r="K50" s="1"/>
      <c r="L50" s="5"/>
      <c r="M50" s="5"/>
      <c r="N50" s="5"/>
    </row>
    <row r="51" spans="1:14" ht="61.2" customHeight="1">
      <c r="A51" s="13"/>
      <c r="B51" s="868"/>
      <c r="C51" s="1145"/>
      <c r="D51" s="1146"/>
      <c r="E51" s="1147"/>
      <c r="F51" s="5"/>
      <c r="G51" s="5"/>
      <c r="H51" s="5"/>
      <c r="I51" s="5"/>
      <c r="J51" s="5"/>
      <c r="K51" s="1"/>
      <c r="L51" s="5"/>
      <c r="M51" s="5"/>
      <c r="N51" s="5"/>
    </row>
    <row r="52" spans="1:14" ht="53.4" customHeight="1">
      <c r="A52" s="11"/>
      <c r="B52" s="16" t="s">
        <v>42</v>
      </c>
      <c r="C52" s="1168" t="s">
        <v>113</v>
      </c>
      <c r="D52" s="1168"/>
      <c r="E52" s="1168"/>
      <c r="F52" s="5"/>
      <c r="G52" s="5"/>
      <c r="H52" s="5"/>
      <c r="I52" s="5"/>
      <c r="J52" s="5"/>
      <c r="K52" s="5"/>
      <c r="L52" s="5"/>
      <c r="M52" s="5"/>
      <c r="N52" s="5"/>
    </row>
    <row r="53" spans="1:14">
      <c r="A53" s="13"/>
      <c r="B53" s="16" t="s">
        <v>43</v>
      </c>
      <c r="C53" s="875" t="s">
        <v>44</v>
      </c>
      <c r="D53" s="876"/>
      <c r="E53" s="877"/>
      <c r="F53" s="5"/>
      <c r="G53" s="5"/>
      <c r="H53" s="5"/>
      <c r="I53" s="5"/>
      <c r="J53" s="5"/>
      <c r="K53" s="17"/>
      <c r="L53" s="5"/>
      <c r="M53" s="5"/>
      <c r="N53" s="5"/>
    </row>
    <row r="54" spans="1:14" ht="14.4" customHeight="1">
      <c r="A54" s="13"/>
      <c r="B54" s="839" t="s">
        <v>1063</v>
      </c>
      <c r="C54" s="840"/>
      <c r="D54" s="840"/>
      <c r="E54" s="841"/>
      <c r="F54" s="5"/>
      <c r="G54" s="5"/>
      <c r="H54" s="5"/>
      <c r="I54" s="5"/>
      <c r="J54" s="5"/>
      <c r="K54" s="17"/>
      <c r="L54" s="5"/>
      <c r="M54" s="5"/>
      <c r="N54" s="5"/>
    </row>
    <row r="55" spans="1:14">
      <c r="A55" s="18" t="s">
        <v>45</v>
      </c>
      <c r="B55" s="858" t="s">
        <v>46</v>
      </c>
      <c r="C55" s="858"/>
      <c r="D55" s="858"/>
      <c r="E55" s="858"/>
      <c r="F55" s="38"/>
      <c r="G55" s="38"/>
      <c r="H55" s="38"/>
      <c r="I55" s="38"/>
      <c r="J55" s="38"/>
      <c r="K55" s="38"/>
      <c r="L55" s="38"/>
      <c r="M55" s="38"/>
      <c r="N55" s="38"/>
    </row>
    <row r="56" spans="1:14">
      <c r="A56" s="23"/>
      <c r="B56" s="24"/>
      <c r="C56" s="25"/>
      <c r="D56" s="76"/>
      <c r="E56" s="25"/>
      <c r="F56" s="25"/>
      <c r="G56" s="5"/>
      <c r="H56" s="5"/>
      <c r="I56" s="5"/>
      <c r="J56" s="5"/>
      <c r="K56" s="5"/>
      <c r="L56" s="5"/>
      <c r="M56" s="5"/>
      <c r="N56" s="5"/>
    </row>
    <row r="57" spans="1:14">
      <c r="A57" s="704">
        <v>11</v>
      </c>
      <c r="B57" s="10" t="s">
        <v>47</v>
      </c>
      <c r="C57" s="953"/>
      <c r="D57" s="953"/>
      <c r="E57" s="953"/>
      <c r="F57" s="6"/>
      <c r="G57" s="6"/>
      <c r="H57" s="26"/>
      <c r="I57" s="6"/>
      <c r="J57" s="6"/>
      <c r="K57" s="5"/>
      <c r="L57" s="5"/>
      <c r="M57" s="5"/>
      <c r="N57" s="5"/>
    </row>
    <row r="58" spans="1:14">
      <c r="A58" s="704"/>
      <c r="B58" s="734" t="s">
        <v>1199</v>
      </c>
      <c r="C58" s="1159" t="s">
        <v>1220</v>
      </c>
      <c r="D58" s="1160"/>
      <c r="E58" s="1161"/>
      <c r="F58" s="38"/>
      <c r="G58" s="38"/>
      <c r="H58" s="38"/>
      <c r="I58" s="6"/>
      <c r="J58" s="6"/>
      <c r="K58" s="5"/>
      <c r="L58" s="5"/>
      <c r="M58" s="5"/>
      <c r="N58" s="5"/>
    </row>
    <row r="59" spans="1:14" ht="39.6">
      <c r="A59" s="704"/>
      <c r="B59" s="734" t="s">
        <v>1214</v>
      </c>
      <c r="C59" s="1162"/>
      <c r="D59" s="1163"/>
      <c r="E59" s="1164"/>
      <c r="F59" s="5"/>
      <c r="G59" s="5"/>
      <c r="H59" s="5"/>
      <c r="I59" s="6"/>
      <c r="J59" s="6"/>
      <c r="K59" s="5"/>
      <c r="L59" s="5"/>
      <c r="M59" s="5"/>
      <c r="N59" s="5"/>
    </row>
    <row r="60" spans="1:14" ht="26.4">
      <c r="A60" s="704"/>
      <c r="B60" s="734" t="s">
        <v>1215</v>
      </c>
      <c r="C60" s="1165"/>
      <c r="D60" s="1166"/>
      <c r="E60" s="1167"/>
      <c r="F60" s="5"/>
      <c r="G60" s="6"/>
      <c r="H60" s="5"/>
      <c r="I60" s="6"/>
      <c r="J60" s="6"/>
      <c r="K60" s="5"/>
      <c r="L60" s="5"/>
      <c r="M60" s="5"/>
      <c r="N60" s="5"/>
    </row>
    <row r="61" spans="1:14">
      <c r="A61" s="704"/>
      <c r="B61" s="696"/>
      <c r="C61" s="6"/>
      <c r="D61" s="5"/>
      <c r="E61" s="5"/>
      <c r="F61" s="5"/>
      <c r="G61" s="6"/>
      <c r="H61" s="5"/>
      <c r="I61" s="27"/>
      <c r="J61" s="696"/>
      <c r="K61" s="5"/>
      <c r="L61" s="5"/>
      <c r="M61" s="5"/>
      <c r="N61" s="5"/>
    </row>
    <row r="62" spans="1:14">
      <c r="A62" s="704">
        <v>12</v>
      </c>
      <c r="B62" s="6" t="s">
        <v>48</v>
      </c>
      <c r="C62" s="6"/>
      <c r="D62" s="5"/>
      <c r="E62" s="5"/>
      <c r="F62" s="5"/>
      <c r="G62" s="6"/>
      <c r="H62" s="5"/>
      <c r="I62" s="26"/>
      <c r="J62" s="6"/>
      <c r="K62" s="6"/>
      <c r="L62" s="6"/>
      <c r="M62" s="6"/>
      <c r="N62" s="6"/>
    </row>
    <row r="63" spans="1:14">
      <c r="A63" s="704"/>
      <c r="B63" s="6"/>
      <c r="C63" s="6"/>
      <c r="D63" s="5"/>
      <c r="E63" s="5"/>
      <c r="F63" s="5"/>
      <c r="G63" s="6"/>
      <c r="H63" s="5"/>
      <c r="I63" s="6"/>
      <c r="J63" s="6"/>
      <c r="K63" s="6"/>
      <c r="L63" s="6"/>
      <c r="M63" s="6"/>
      <c r="N63" s="6"/>
    </row>
    <row r="64" spans="1:14">
      <c r="A64" s="704"/>
      <c r="B64" s="686" t="s">
        <v>49</v>
      </c>
      <c r="C64" s="762" t="s">
        <v>1064</v>
      </c>
      <c r="D64" s="762"/>
      <c r="E64" s="762"/>
      <c r="F64" s="27"/>
      <c r="G64" s="27"/>
      <c r="H64" s="696"/>
      <c r="I64" s="696"/>
      <c r="J64" s="696"/>
      <c r="K64" s="696"/>
      <c r="L64" s="696"/>
      <c r="M64" s="696"/>
      <c r="N64" s="696"/>
    </row>
    <row r="65" spans="1:14">
      <c r="A65" s="704"/>
      <c r="B65" s="696"/>
      <c r="C65" s="696"/>
      <c r="D65" s="115"/>
      <c r="E65" s="55"/>
      <c r="F65" s="696"/>
      <c r="G65" s="696"/>
      <c r="H65" s="55"/>
      <c r="I65" s="696"/>
      <c r="J65" s="55"/>
      <c r="K65" s="696"/>
      <c r="L65" s="696"/>
      <c r="M65" s="696"/>
      <c r="N65" s="696"/>
    </row>
    <row r="66" spans="1:14">
      <c r="A66" s="704"/>
      <c r="B66" s="767" t="s">
        <v>50</v>
      </c>
      <c r="C66" s="800" t="s">
        <v>1065</v>
      </c>
      <c r="D66" s="908" t="s">
        <v>100</v>
      </c>
      <c r="E66" s="802" t="s">
        <v>96</v>
      </c>
      <c r="F66" s="790" t="s">
        <v>117</v>
      </c>
      <c r="G66" s="791"/>
      <c r="H66" s="792"/>
      <c r="I66" s="771" t="s">
        <v>52</v>
      </c>
      <c r="J66" s="771"/>
      <c r="K66" s="771"/>
      <c r="L66" s="771" t="s">
        <v>53</v>
      </c>
      <c r="M66" s="771"/>
      <c r="N66" s="771"/>
    </row>
    <row r="67" spans="1:14" ht="52.8">
      <c r="A67" s="700"/>
      <c r="B67" s="767"/>
      <c r="C67" s="801"/>
      <c r="D67" s="909"/>
      <c r="E67" s="803"/>
      <c r="F67" s="686" t="s">
        <v>54</v>
      </c>
      <c r="G67" s="686" t="s">
        <v>55</v>
      </c>
      <c r="H67" s="686" t="s">
        <v>56</v>
      </c>
      <c r="I67" s="686" t="s">
        <v>57</v>
      </c>
      <c r="J67" s="686" t="s">
        <v>55</v>
      </c>
      <c r="K67" s="686" t="s">
        <v>56</v>
      </c>
      <c r="L67" s="686" t="s">
        <v>57</v>
      </c>
      <c r="M67" s="686" t="s">
        <v>55</v>
      </c>
      <c r="N67" s="686" t="s">
        <v>56</v>
      </c>
    </row>
    <row r="68" spans="1:14">
      <c r="A68" s="700"/>
      <c r="B68" s="686" t="s">
        <v>80</v>
      </c>
      <c r="C68" s="134">
        <v>598.5</v>
      </c>
      <c r="D68" s="703" t="s">
        <v>381</v>
      </c>
      <c r="E68" s="703" t="s">
        <v>381</v>
      </c>
      <c r="F68" s="703" t="s">
        <v>40</v>
      </c>
      <c r="G68" s="703" t="s">
        <v>40</v>
      </c>
      <c r="H68" s="703" t="s">
        <v>40</v>
      </c>
      <c r="I68" s="703" t="s">
        <v>40</v>
      </c>
      <c r="J68" s="703" t="s">
        <v>40</v>
      </c>
      <c r="K68" s="703" t="s">
        <v>40</v>
      </c>
      <c r="L68" s="703" t="s">
        <v>40</v>
      </c>
      <c r="M68" s="703" t="s">
        <v>40</v>
      </c>
      <c r="N68" s="703" t="s">
        <v>40</v>
      </c>
    </row>
    <row r="69" spans="1:14">
      <c r="A69" s="700"/>
      <c r="B69" s="686" t="s">
        <v>696</v>
      </c>
      <c r="C69" s="134">
        <v>24339.15</v>
      </c>
      <c r="D69" s="703" t="s">
        <v>381</v>
      </c>
      <c r="E69" s="703" t="s">
        <v>381</v>
      </c>
      <c r="F69" s="703" t="s">
        <v>40</v>
      </c>
      <c r="G69" s="703" t="s">
        <v>40</v>
      </c>
      <c r="H69" s="703" t="s">
        <v>40</v>
      </c>
      <c r="I69" s="703" t="s">
        <v>40</v>
      </c>
      <c r="J69" s="703" t="s">
        <v>40</v>
      </c>
      <c r="K69" s="703" t="s">
        <v>40</v>
      </c>
      <c r="L69" s="703" t="s">
        <v>40</v>
      </c>
      <c r="M69" s="703" t="s">
        <v>40</v>
      </c>
      <c r="N69" s="703" t="s">
        <v>40</v>
      </c>
    </row>
    <row r="70" spans="1:14">
      <c r="A70" s="700"/>
      <c r="B70" s="686" t="s">
        <v>313</v>
      </c>
      <c r="C70" s="829" t="s">
        <v>76</v>
      </c>
      <c r="D70" s="829"/>
      <c r="E70" s="829"/>
      <c r="F70" s="829"/>
      <c r="G70" s="829"/>
      <c r="H70" s="829"/>
      <c r="I70" s="829"/>
      <c r="J70" s="829"/>
      <c r="K70" s="829"/>
      <c r="L70" s="829"/>
      <c r="M70" s="829"/>
      <c r="N70" s="829"/>
    </row>
    <row r="71" spans="1:14" s="5" customFormat="1" ht="13.2">
      <c r="A71" s="700"/>
      <c r="B71" s="830" t="s">
        <v>697</v>
      </c>
      <c r="C71" s="830"/>
      <c r="D71" s="830"/>
      <c r="E71" s="830"/>
      <c r="F71" s="830"/>
      <c r="G71" s="830"/>
      <c r="H71" s="830"/>
      <c r="I71" s="830"/>
      <c r="J71" s="830"/>
      <c r="K71" s="830"/>
      <c r="L71" s="830"/>
      <c r="M71" s="830"/>
      <c r="N71" s="830"/>
    </row>
    <row r="72" spans="1:14">
      <c r="A72" s="700"/>
      <c r="B72" s="832" t="s">
        <v>79</v>
      </c>
      <c r="C72" s="832"/>
      <c r="D72" s="832"/>
      <c r="E72" s="832"/>
      <c r="F72" s="832"/>
      <c r="G72" s="832"/>
      <c r="H72" s="832"/>
      <c r="I72" s="832"/>
      <c r="J72" s="832"/>
      <c r="K72" s="832"/>
      <c r="L72" s="832"/>
      <c r="M72" s="832"/>
      <c r="N72" s="832"/>
    </row>
    <row r="73" spans="1:14">
      <c r="A73" s="700"/>
      <c r="B73" s="810" t="s">
        <v>60</v>
      </c>
      <c r="C73" s="810"/>
      <c r="D73" s="810"/>
      <c r="E73" s="810"/>
      <c r="F73" s="810"/>
      <c r="G73" s="810"/>
      <c r="H73" s="810"/>
      <c r="I73" s="810"/>
      <c r="J73" s="810"/>
      <c r="K73" s="810"/>
      <c r="L73" s="810"/>
      <c r="M73" s="810"/>
      <c r="N73" s="810"/>
    </row>
    <row r="74" spans="1:14">
      <c r="A74" s="1"/>
      <c r="B74" s="853" t="s">
        <v>61</v>
      </c>
      <c r="C74" s="853"/>
      <c r="D74" s="853"/>
      <c r="E74" s="853"/>
      <c r="F74" s="853"/>
      <c r="G74" s="853"/>
      <c r="H74" s="853"/>
      <c r="I74" s="853"/>
      <c r="J74" s="853"/>
      <c r="K74" s="853"/>
      <c r="L74" s="853"/>
      <c r="M74" s="853"/>
      <c r="N74" s="853"/>
    </row>
    <row r="75" spans="1:14">
      <c r="A75" s="700"/>
      <c r="B75" s="831" t="s">
        <v>110</v>
      </c>
      <c r="C75" s="831"/>
      <c r="D75" s="831"/>
      <c r="E75" s="831"/>
      <c r="F75" s="831"/>
      <c r="G75" s="831"/>
      <c r="H75" s="831"/>
      <c r="I75" s="831"/>
      <c r="J75" s="831"/>
      <c r="K75" s="831"/>
      <c r="L75" s="831"/>
      <c r="M75" s="831"/>
      <c r="N75" s="831"/>
    </row>
    <row r="76" spans="1:14">
      <c r="A76" s="700"/>
      <c r="B76" s="831" t="s">
        <v>62</v>
      </c>
      <c r="C76" s="831"/>
      <c r="D76" s="831"/>
      <c r="E76" s="831"/>
      <c r="F76" s="831"/>
      <c r="G76" s="831"/>
      <c r="H76" s="831"/>
      <c r="I76" s="831"/>
      <c r="J76" s="831"/>
      <c r="K76" s="831"/>
      <c r="L76" s="831"/>
      <c r="M76" s="831"/>
      <c r="N76" s="831"/>
    </row>
    <row r="77" spans="1:14">
      <c r="A77" s="700"/>
      <c r="B77" s="30"/>
      <c r="C77" s="30"/>
      <c r="D77" s="78"/>
      <c r="E77" s="30"/>
      <c r="F77" s="30"/>
      <c r="G77" s="8"/>
      <c r="H77" s="8"/>
      <c r="I77" s="8"/>
      <c r="J77" s="8"/>
      <c r="K77" s="8"/>
      <c r="L77" s="8" t="s">
        <v>119</v>
      </c>
      <c r="M77" s="8"/>
      <c r="N77" s="8"/>
    </row>
    <row r="78" spans="1:14" ht="31.2" customHeight="1">
      <c r="A78" s="704">
        <v>13</v>
      </c>
      <c r="B78" s="796" t="s">
        <v>63</v>
      </c>
      <c r="C78" s="797"/>
      <c r="D78" s="797"/>
      <c r="E78" s="797"/>
      <c r="F78" s="797"/>
      <c r="G78" s="766"/>
      <c r="H78" s="6"/>
      <c r="I78" s="6"/>
      <c r="J78" s="6"/>
      <c r="K78" s="6"/>
      <c r="L78" s="6"/>
      <c r="M78" s="6"/>
      <c r="N78" s="6"/>
    </row>
    <row r="79" spans="1:14">
      <c r="A79" s="704"/>
      <c r="B79" s="5"/>
      <c r="C79" s="696"/>
      <c r="D79" s="72"/>
      <c r="E79" s="696"/>
      <c r="F79" s="696"/>
      <c r="G79" s="696"/>
      <c r="H79" s="696"/>
      <c r="I79" s="696"/>
      <c r="J79" s="696"/>
      <c r="K79" s="696"/>
      <c r="L79" s="696"/>
      <c r="M79" s="696"/>
      <c r="N79" s="696"/>
    </row>
    <row r="80" spans="1:14" ht="26.4">
      <c r="A80" s="700"/>
      <c r="B80" s="693" t="s">
        <v>64</v>
      </c>
      <c r="C80" s="687" t="s">
        <v>65</v>
      </c>
      <c r="D80" s="73" t="s">
        <v>342</v>
      </c>
      <c r="E80" s="687" t="s">
        <v>94</v>
      </c>
      <c r="F80" s="687" t="s">
        <v>67</v>
      </c>
      <c r="G80" s="687" t="s">
        <v>81</v>
      </c>
      <c r="H80" s="8"/>
      <c r="I80" s="8"/>
      <c r="J80" s="8"/>
      <c r="K80" s="8"/>
      <c r="L80" s="8"/>
      <c r="M80" s="8"/>
      <c r="N80" s="8"/>
    </row>
    <row r="81" spans="1:14" ht="15" customHeight="1">
      <c r="A81" s="700"/>
      <c r="B81" s="828" t="s">
        <v>440</v>
      </c>
      <c r="C81" s="91" t="s">
        <v>1066</v>
      </c>
      <c r="D81" s="134">
        <v>26.29</v>
      </c>
      <c r="E81" s="958" t="s">
        <v>699</v>
      </c>
      <c r="F81" s="958" t="s">
        <v>108</v>
      </c>
      <c r="G81" s="958" t="s">
        <v>95</v>
      </c>
      <c r="H81" s="32"/>
      <c r="I81" s="32"/>
      <c r="J81" s="32"/>
      <c r="K81" s="32"/>
      <c r="L81" s="32"/>
      <c r="M81" s="32"/>
      <c r="N81" s="32"/>
    </row>
    <row r="82" spans="1:14">
      <c r="A82" s="700"/>
      <c r="B82" s="956"/>
      <c r="C82" s="91" t="s">
        <v>69</v>
      </c>
      <c r="D82" s="134" t="s">
        <v>77</v>
      </c>
      <c r="E82" s="959"/>
      <c r="F82" s="959"/>
      <c r="G82" s="959"/>
      <c r="H82" s="32"/>
      <c r="I82" s="32"/>
      <c r="J82" s="32"/>
      <c r="K82" s="32"/>
      <c r="L82" s="32"/>
      <c r="M82" s="32"/>
      <c r="N82" s="32"/>
    </row>
    <row r="83" spans="1:14" ht="26.4">
      <c r="A83" s="700"/>
      <c r="B83" s="956"/>
      <c r="C83" s="609" t="s">
        <v>1067</v>
      </c>
      <c r="D83" s="134">
        <v>44.12</v>
      </c>
      <c r="E83" s="959"/>
      <c r="F83" s="959"/>
      <c r="G83" s="959"/>
      <c r="H83" s="32"/>
      <c r="I83" s="32"/>
      <c r="J83" s="32"/>
      <c r="K83" s="32"/>
      <c r="L83" s="32"/>
      <c r="M83" s="32"/>
      <c r="N83" s="32"/>
    </row>
    <row r="84" spans="1:14" ht="26.4">
      <c r="A84" s="700"/>
      <c r="B84" s="956"/>
      <c r="C84" s="609" t="s">
        <v>1068</v>
      </c>
      <c r="D84" s="134">
        <v>120.48</v>
      </c>
      <c r="E84" s="959"/>
      <c r="F84" s="959"/>
      <c r="G84" s="959"/>
      <c r="H84" s="32"/>
      <c r="I84" s="32"/>
      <c r="J84" s="32"/>
      <c r="K84" s="32"/>
      <c r="L84" s="32"/>
      <c r="M84" s="32"/>
      <c r="N84" s="32"/>
    </row>
    <row r="85" spans="1:14" ht="28.2">
      <c r="A85" s="700"/>
      <c r="B85" s="956"/>
      <c r="C85" s="610" t="s">
        <v>1069</v>
      </c>
      <c r="D85" s="611">
        <v>303.8</v>
      </c>
      <c r="E85" s="959"/>
      <c r="F85" s="959"/>
      <c r="G85" s="959"/>
      <c r="H85" s="32"/>
      <c r="I85" s="32"/>
      <c r="J85" s="32"/>
      <c r="K85" s="32"/>
      <c r="L85" s="32"/>
      <c r="M85" s="32"/>
      <c r="N85" s="32"/>
    </row>
    <row r="86" spans="1:14">
      <c r="A86" s="700"/>
      <c r="B86" s="957"/>
      <c r="C86" s="91" t="s">
        <v>70</v>
      </c>
      <c r="D86" s="134">
        <v>156.13</v>
      </c>
      <c r="E86" s="959"/>
      <c r="F86" s="959"/>
      <c r="G86" s="959"/>
      <c r="H86" s="32"/>
      <c r="I86" s="32"/>
      <c r="J86" s="32"/>
      <c r="K86" s="32"/>
      <c r="L86" s="32"/>
      <c r="M86" s="32"/>
      <c r="N86" s="32"/>
    </row>
    <row r="87" spans="1:14">
      <c r="A87" s="700"/>
      <c r="B87" s="828" t="s">
        <v>71</v>
      </c>
      <c r="C87" s="91" t="s">
        <v>1066</v>
      </c>
      <c r="D87" s="134">
        <v>14.45</v>
      </c>
      <c r="E87" s="959"/>
      <c r="F87" s="959"/>
      <c r="G87" s="959"/>
      <c r="H87" s="32"/>
      <c r="I87" s="32"/>
      <c r="J87" s="32"/>
      <c r="K87" s="32"/>
      <c r="L87" s="32"/>
      <c r="M87" s="32"/>
      <c r="N87" s="32"/>
    </row>
    <row r="88" spans="1:14">
      <c r="A88" s="700"/>
      <c r="B88" s="956"/>
      <c r="C88" s="91" t="s">
        <v>69</v>
      </c>
      <c r="D88" s="134" t="s">
        <v>77</v>
      </c>
      <c r="E88" s="959"/>
      <c r="F88" s="959"/>
      <c r="G88" s="959"/>
      <c r="H88" s="32"/>
      <c r="I88" s="32"/>
      <c r="J88" s="32"/>
      <c r="K88" s="32"/>
      <c r="L88" s="32"/>
      <c r="M88" s="32"/>
      <c r="N88" s="32"/>
    </row>
    <row r="89" spans="1:14" ht="26.4">
      <c r="A89" s="700"/>
      <c r="B89" s="956"/>
      <c r="C89" s="609" t="s">
        <v>1067</v>
      </c>
      <c r="D89" s="134">
        <v>46.61</v>
      </c>
      <c r="E89" s="959"/>
      <c r="F89" s="959"/>
      <c r="G89" s="959"/>
      <c r="H89" s="32"/>
      <c r="I89" s="32"/>
      <c r="J89" s="32"/>
      <c r="K89" s="32"/>
      <c r="L89" s="32"/>
      <c r="M89" s="32"/>
      <c r="N89" s="32"/>
    </row>
    <row r="90" spans="1:14" ht="26.4">
      <c r="A90" s="700"/>
      <c r="B90" s="956"/>
      <c r="C90" s="609" t="s">
        <v>1068</v>
      </c>
      <c r="D90" s="134">
        <v>53.04</v>
      </c>
      <c r="E90" s="959"/>
      <c r="F90" s="959"/>
      <c r="G90" s="959"/>
      <c r="H90" s="32"/>
      <c r="I90" s="32"/>
      <c r="J90" s="32"/>
      <c r="K90" s="32"/>
      <c r="L90" s="32"/>
      <c r="M90" s="32"/>
      <c r="N90" s="32"/>
    </row>
    <row r="91" spans="1:14" ht="28.2">
      <c r="A91" s="700"/>
      <c r="B91" s="956"/>
      <c r="C91" s="610" t="s">
        <v>1069</v>
      </c>
      <c r="D91" s="134">
        <v>44.67</v>
      </c>
      <c r="E91" s="959"/>
      <c r="F91" s="959"/>
      <c r="G91" s="959"/>
      <c r="H91" s="32"/>
      <c r="I91" s="32"/>
      <c r="J91" s="32"/>
      <c r="K91" s="32"/>
      <c r="L91" s="32"/>
      <c r="M91" s="32"/>
      <c r="N91" s="32"/>
    </row>
    <row r="92" spans="1:14">
      <c r="A92" s="700"/>
      <c r="B92" s="957"/>
      <c r="C92" s="91" t="s">
        <v>70</v>
      </c>
      <c r="D92" s="134">
        <v>48.11</v>
      </c>
      <c r="E92" s="959"/>
      <c r="F92" s="959"/>
      <c r="G92" s="959"/>
      <c r="H92" s="32"/>
      <c r="I92" s="32"/>
      <c r="J92" s="32"/>
      <c r="K92" s="32"/>
      <c r="L92" s="32"/>
      <c r="M92" s="32"/>
      <c r="N92" s="32"/>
    </row>
    <row r="93" spans="1:14">
      <c r="A93" s="700"/>
      <c r="B93" s="828" t="s">
        <v>72</v>
      </c>
      <c r="C93" s="91" t="s">
        <v>1066</v>
      </c>
      <c r="D93" s="612">
        <v>0.46360000000000001</v>
      </c>
      <c r="E93" s="959"/>
      <c r="F93" s="959"/>
      <c r="G93" s="959"/>
      <c r="H93" s="32"/>
      <c r="I93" s="32"/>
      <c r="J93" s="32"/>
      <c r="K93" s="32"/>
      <c r="L93" s="32"/>
      <c r="M93" s="32"/>
      <c r="N93" s="32"/>
    </row>
    <row r="94" spans="1:14">
      <c r="A94" s="700"/>
      <c r="B94" s="956"/>
      <c r="C94" s="91" t="s">
        <v>69</v>
      </c>
      <c r="D94" s="134" t="s">
        <v>77</v>
      </c>
      <c r="E94" s="959"/>
      <c r="F94" s="959"/>
      <c r="G94" s="959"/>
      <c r="H94" s="32"/>
      <c r="I94" s="32"/>
      <c r="J94" s="32"/>
      <c r="K94" s="32"/>
      <c r="L94" s="32"/>
      <c r="M94" s="32"/>
      <c r="N94" s="32"/>
    </row>
    <row r="95" spans="1:14" ht="26.4">
      <c r="A95" s="700"/>
      <c r="B95" s="956"/>
      <c r="C95" s="609" t="s">
        <v>1067</v>
      </c>
      <c r="D95" s="612">
        <v>0.21579999999999999</v>
      </c>
      <c r="E95" s="959"/>
      <c r="F95" s="959"/>
      <c r="G95" s="959"/>
      <c r="H95" s="32"/>
      <c r="I95" s="32"/>
      <c r="J95" s="32"/>
      <c r="K95" s="32"/>
      <c r="L95" s="32"/>
      <c r="M95" s="32"/>
      <c r="N95" s="32"/>
    </row>
    <row r="96" spans="1:14" ht="26.4">
      <c r="A96" s="700"/>
      <c r="B96" s="956"/>
      <c r="C96" s="609" t="s">
        <v>1068</v>
      </c>
      <c r="D96" s="612">
        <v>0.43840000000000001</v>
      </c>
      <c r="E96" s="959"/>
      <c r="F96" s="959"/>
      <c r="G96" s="959"/>
      <c r="H96" s="32"/>
      <c r="I96" s="32"/>
      <c r="J96" s="32"/>
      <c r="K96" s="32"/>
      <c r="L96" s="32"/>
      <c r="M96" s="32"/>
      <c r="N96" s="32"/>
    </row>
    <row r="97" spans="1:14" ht="28.2">
      <c r="A97" s="700"/>
      <c r="B97" s="956"/>
      <c r="C97" s="610" t="s">
        <v>1069</v>
      </c>
      <c r="D97" s="612">
        <v>0.2271</v>
      </c>
      <c r="E97" s="959"/>
      <c r="F97" s="959"/>
      <c r="G97" s="959"/>
      <c r="H97" s="32"/>
      <c r="I97" s="32"/>
      <c r="J97" s="32"/>
      <c r="K97" s="32"/>
      <c r="L97" s="32"/>
      <c r="M97" s="32"/>
      <c r="N97" s="32"/>
    </row>
    <row r="98" spans="1:14">
      <c r="A98" s="700"/>
      <c r="B98" s="957"/>
      <c r="C98" s="91" t="s">
        <v>70</v>
      </c>
      <c r="D98" s="612" t="s">
        <v>1070</v>
      </c>
      <c r="E98" s="959"/>
      <c r="F98" s="959"/>
      <c r="G98" s="959"/>
      <c r="H98" s="32"/>
      <c r="I98" s="32"/>
      <c r="J98" s="32"/>
      <c r="K98" s="32"/>
      <c r="L98" s="32"/>
      <c r="M98" s="32"/>
      <c r="N98" s="32"/>
    </row>
    <row r="99" spans="1:14">
      <c r="A99" s="700"/>
      <c r="B99" s="972" t="s">
        <v>73</v>
      </c>
      <c r="C99" s="91" t="s">
        <v>1066</v>
      </c>
      <c r="D99" s="134">
        <v>56.71</v>
      </c>
      <c r="E99" s="959"/>
      <c r="F99" s="959"/>
      <c r="G99" s="959"/>
      <c r="H99" s="32"/>
      <c r="I99" s="32"/>
      <c r="J99" s="32"/>
      <c r="K99" s="32"/>
      <c r="L99" s="32"/>
      <c r="M99" s="32"/>
      <c r="N99" s="32"/>
    </row>
    <row r="100" spans="1:14">
      <c r="A100" s="700"/>
      <c r="B100" s="973"/>
      <c r="C100" s="91" t="s">
        <v>69</v>
      </c>
      <c r="D100" s="134" t="s">
        <v>77</v>
      </c>
      <c r="E100" s="959"/>
      <c r="F100" s="959"/>
      <c r="G100" s="959"/>
      <c r="H100" s="32"/>
      <c r="I100" s="32"/>
      <c r="J100" s="32"/>
      <c r="K100" s="32"/>
      <c r="L100" s="32"/>
      <c r="M100" s="32"/>
      <c r="N100" s="32"/>
    </row>
    <row r="101" spans="1:14" ht="26.4">
      <c r="A101" s="700"/>
      <c r="B101" s="973"/>
      <c r="C101" s="609" t="s">
        <v>1067</v>
      </c>
      <c r="D101" s="134">
        <v>141.93</v>
      </c>
      <c r="E101" s="959"/>
      <c r="F101" s="959"/>
      <c r="G101" s="959"/>
      <c r="H101" s="32"/>
      <c r="I101" s="32"/>
      <c r="J101" s="32"/>
      <c r="K101" s="32"/>
      <c r="L101" s="32"/>
      <c r="M101" s="32"/>
      <c r="N101" s="32"/>
    </row>
    <row r="102" spans="1:14" ht="26.4">
      <c r="A102" s="700"/>
      <c r="B102" s="973"/>
      <c r="C102" s="609" t="s">
        <v>1068</v>
      </c>
      <c r="D102" s="134">
        <v>274.81</v>
      </c>
      <c r="E102" s="959"/>
      <c r="F102" s="959"/>
      <c r="G102" s="959"/>
      <c r="H102" s="32"/>
      <c r="I102" s="32"/>
      <c r="J102" s="32"/>
      <c r="K102" s="32"/>
      <c r="L102" s="32"/>
      <c r="M102" s="32"/>
      <c r="N102" s="32"/>
    </row>
    <row r="103" spans="1:14" ht="28.2">
      <c r="A103" s="700"/>
      <c r="B103" s="973"/>
      <c r="C103" s="610" t="s">
        <v>1069</v>
      </c>
      <c r="D103" s="134">
        <v>1337.94</v>
      </c>
      <c r="E103" s="959"/>
      <c r="F103" s="959"/>
      <c r="G103" s="959"/>
      <c r="H103" s="32"/>
      <c r="I103" s="32"/>
      <c r="J103" s="32"/>
      <c r="K103" s="32"/>
      <c r="L103" s="32"/>
      <c r="M103" s="32"/>
      <c r="N103" s="32"/>
    </row>
    <row r="104" spans="1:14" ht="15" customHeight="1">
      <c r="A104" s="700"/>
      <c r="B104" s="973"/>
      <c r="C104" s="91" t="s">
        <v>70</v>
      </c>
      <c r="D104" s="134">
        <v>584.89</v>
      </c>
      <c r="E104" s="974"/>
      <c r="F104" s="974"/>
      <c r="G104" s="974"/>
      <c r="H104" s="32"/>
      <c r="I104" s="32"/>
      <c r="J104" s="32"/>
      <c r="K104" s="32"/>
      <c r="L104" s="32"/>
      <c r="M104" s="32"/>
      <c r="N104" s="32"/>
    </row>
    <row r="105" spans="1:14" ht="15.75" customHeight="1">
      <c r="A105" s="5"/>
      <c r="B105" s="1170" t="s">
        <v>1071</v>
      </c>
      <c r="C105" s="1171"/>
      <c r="D105" s="1171"/>
      <c r="E105" s="1171"/>
      <c r="F105" s="1171"/>
      <c r="G105" s="1172"/>
      <c r="H105" s="32"/>
      <c r="I105" s="32"/>
      <c r="J105" s="5"/>
      <c r="K105" s="5"/>
      <c r="L105" s="5"/>
      <c r="M105" s="5"/>
      <c r="N105" s="5"/>
    </row>
    <row r="106" spans="1:14">
      <c r="A106" s="695"/>
      <c r="B106" s="36" t="s">
        <v>74</v>
      </c>
      <c r="C106" s="862" t="s">
        <v>40</v>
      </c>
      <c r="D106" s="863"/>
      <c r="E106" s="863"/>
      <c r="F106" s="863"/>
      <c r="G106" s="864"/>
      <c r="H106" s="5"/>
      <c r="I106" s="5"/>
      <c r="J106" s="5"/>
      <c r="K106" s="5"/>
      <c r="L106" s="5"/>
      <c r="M106" s="5"/>
      <c r="N106" s="5"/>
    </row>
    <row r="107" spans="1:14">
      <c r="A107" s="5"/>
      <c r="B107" s="5"/>
      <c r="C107" s="598"/>
      <c r="D107" s="92"/>
      <c r="E107" s="694"/>
      <c r="F107" s="694"/>
      <c r="G107" s="694"/>
      <c r="H107" s="5"/>
      <c r="I107" s="5"/>
      <c r="J107" s="5"/>
      <c r="K107" s="5"/>
      <c r="L107" s="5"/>
      <c r="M107" s="5"/>
      <c r="N107" s="5"/>
    </row>
    <row r="108" spans="1:14">
      <c r="A108" s="5"/>
      <c r="B108" s="5"/>
      <c r="C108" s="5"/>
      <c r="D108" s="92"/>
      <c r="H108" s="5"/>
      <c r="I108" s="5"/>
      <c r="J108" s="5"/>
      <c r="K108" s="5"/>
      <c r="L108" s="5"/>
      <c r="M108" s="5"/>
      <c r="N108" s="5"/>
    </row>
    <row r="109" spans="1:14" ht="15" customHeight="1">
      <c r="A109" s="5"/>
      <c r="B109" s="5"/>
      <c r="C109" s="5"/>
      <c r="D109" s="69"/>
      <c r="H109" s="694"/>
      <c r="I109" s="5"/>
      <c r="J109" s="5"/>
      <c r="K109" s="5"/>
      <c r="L109" s="5"/>
      <c r="M109" s="5"/>
      <c r="N109" s="5"/>
    </row>
    <row r="110" spans="1:14" ht="15" customHeight="1">
      <c r="B110" s="879" t="s">
        <v>1072</v>
      </c>
      <c r="C110" s="880"/>
      <c r="D110" s="880"/>
      <c r="E110" s="880"/>
      <c r="F110" s="880"/>
      <c r="G110" s="922"/>
    </row>
    <row r="111" spans="1:14" ht="15" customHeight="1">
      <c r="B111" s="790" t="s">
        <v>956</v>
      </c>
      <c r="C111" s="791"/>
      <c r="D111" s="791"/>
      <c r="E111" s="791"/>
      <c r="F111" s="791"/>
      <c r="G111" s="792"/>
    </row>
    <row r="112" spans="1:14">
      <c r="C112" s="109"/>
      <c r="D112" s="109"/>
    </row>
    <row r="113" spans="3:4">
      <c r="C113" s="117"/>
    </row>
    <row r="114" spans="3:4">
      <c r="C114" s="109"/>
      <c r="D114" s="109"/>
    </row>
    <row r="115" spans="3:4">
      <c r="C115" s="109"/>
    </row>
  </sheetData>
  <mergeCells count="69">
    <mergeCell ref="B105:G105"/>
    <mergeCell ref="C106:G106"/>
    <mergeCell ref="B110:G110"/>
    <mergeCell ref="B111:G111"/>
    <mergeCell ref="B76:N76"/>
    <mergeCell ref="B78:G78"/>
    <mergeCell ref="B81:B86"/>
    <mergeCell ref="E81:E104"/>
    <mergeCell ref="F81:F104"/>
    <mergeCell ref="G81:G104"/>
    <mergeCell ref="B87:B92"/>
    <mergeCell ref="B93:B98"/>
    <mergeCell ref="B99:B104"/>
    <mergeCell ref="B9:E9"/>
    <mergeCell ref="A1:B1"/>
    <mergeCell ref="C3:E3"/>
    <mergeCell ref="C5:E5"/>
    <mergeCell ref="B6:E6"/>
    <mergeCell ref="C8:E8"/>
    <mergeCell ref="B25:E25"/>
    <mergeCell ref="C11:E11"/>
    <mergeCell ref="B12:E12"/>
    <mergeCell ref="C14:E14"/>
    <mergeCell ref="B15:E15"/>
    <mergeCell ref="B17:E17"/>
    <mergeCell ref="C18:E18"/>
    <mergeCell ref="C19:E19"/>
    <mergeCell ref="C20:E20"/>
    <mergeCell ref="C21:E21"/>
    <mergeCell ref="C22:E22"/>
    <mergeCell ref="B24:E24"/>
    <mergeCell ref="C41:E41"/>
    <mergeCell ref="C27:C30"/>
    <mergeCell ref="D27:D30"/>
    <mergeCell ref="E27:E30"/>
    <mergeCell ref="B31:E31"/>
    <mergeCell ref="B33:E33"/>
    <mergeCell ref="C34:E34"/>
    <mergeCell ref="C35:E35"/>
    <mergeCell ref="C36:E36"/>
    <mergeCell ref="B38:E38"/>
    <mergeCell ref="C39:E39"/>
    <mergeCell ref="C40:E40"/>
    <mergeCell ref="B42:E42"/>
    <mergeCell ref="B44:E44"/>
    <mergeCell ref="B47:E47"/>
    <mergeCell ref="B49:E49"/>
    <mergeCell ref="B50:B51"/>
    <mergeCell ref="C50:E51"/>
    <mergeCell ref="C52:E52"/>
    <mergeCell ref="C53:E53"/>
    <mergeCell ref="B54:E54"/>
    <mergeCell ref="B55:E55"/>
    <mergeCell ref="C57:E57"/>
    <mergeCell ref="B72:N72"/>
    <mergeCell ref="B73:N73"/>
    <mergeCell ref="B74:N74"/>
    <mergeCell ref="B75:N75"/>
    <mergeCell ref="C58:E60"/>
    <mergeCell ref="B71:N71"/>
    <mergeCell ref="C64:E64"/>
    <mergeCell ref="B66:B67"/>
    <mergeCell ref="C66:C67"/>
    <mergeCell ref="D66:D67"/>
    <mergeCell ref="E66:E67"/>
    <mergeCell ref="F66:H66"/>
    <mergeCell ref="I66:K66"/>
    <mergeCell ref="L66:N66"/>
    <mergeCell ref="C70:N70"/>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topLeftCell="A72" workbookViewId="0">
      <selection activeCell="B46" sqref="B46"/>
    </sheetView>
  </sheetViews>
  <sheetFormatPr defaultRowHeight="13.8"/>
  <cols>
    <col min="1" max="1" width="6.44140625" style="613" bestFit="1" customWidth="1"/>
    <col min="2" max="2" width="46" style="613" bestFit="1" customWidth="1"/>
    <col min="3" max="3" width="29.33203125" style="613" customWidth="1"/>
    <col min="4" max="4" width="20.109375" style="613" customWidth="1"/>
    <col min="5" max="5" width="18.6640625" style="613" customWidth="1"/>
    <col min="6" max="6" width="9.33203125" style="613" bestFit="1" customWidth="1"/>
    <col min="7" max="7" width="11.44140625" style="613" bestFit="1" customWidth="1"/>
    <col min="8" max="8" width="10" style="613" bestFit="1" customWidth="1"/>
    <col min="9" max="9" width="10.44140625" style="613" bestFit="1" customWidth="1"/>
    <col min="10" max="10" width="10" style="613" bestFit="1" customWidth="1"/>
    <col min="11" max="11" width="8" style="613" bestFit="1" customWidth="1"/>
    <col min="12" max="12" width="11.44140625" style="613" bestFit="1" customWidth="1"/>
    <col min="13" max="14" width="6.88671875" style="613" bestFit="1" customWidth="1"/>
    <col min="15" max="16384" width="8.88671875" style="613"/>
  </cols>
  <sheetData>
    <row r="1" spans="1:14">
      <c r="A1" s="804" t="s">
        <v>0</v>
      </c>
      <c r="B1" s="804"/>
      <c r="C1" s="5"/>
      <c r="D1" s="360"/>
      <c r="E1" s="5"/>
      <c r="F1" s="5"/>
      <c r="G1" s="5"/>
      <c r="H1" s="5"/>
      <c r="I1" s="5"/>
      <c r="J1" s="5"/>
      <c r="K1" s="5"/>
      <c r="L1" s="5"/>
      <c r="M1" s="5"/>
      <c r="N1" s="5"/>
    </row>
    <row r="2" spans="1:14">
      <c r="A2" s="5"/>
      <c r="B2" s="5"/>
      <c r="C2" s="5"/>
      <c r="D2" s="361"/>
      <c r="E2" s="5"/>
      <c r="F2" s="5"/>
      <c r="G2" s="5"/>
      <c r="H2" s="5"/>
      <c r="I2" s="5"/>
      <c r="J2" s="5"/>
      <c r="K2" s="5"/>
      <c r="L2" s="5"/>
      <c r="M2" s="5"/>
      <c r="N2" s="5"/>
    </row>
    <row r="3" spans="1:14" ht="16.5" customHeight="1">
      <c r="A3" s="604" t="s">
        <v>1</v>
      </c>
      <c r="B3" s="2" t="s">
        <v>2</v>
      </c>
      <c r="C3" s="807" t="s">
        <v>1096</v>
      </c>
      <c r="D3" s="807"/>
      <c r="E3" s="807"/>
      <c r="F3" s="5"/>
      <c r="H3" s="5"/>
      <c r="I3" s="5"/>
      <c r="J3" s="5"/>
      <c r="K3" s="5"/>
      <c r="L3" s="5"/>
      <c r="M3" s="5"/>
      <c r="N3" s="5"/>
    </row>
    <row r="4" spans="1:14">
      <c r="A4" s="5"/>
      <c r="B4" s="5"/>
      <c r="C4" s="5"/>
      <c r="D4" s="362"/>
      <c r="E4" s="5"/>
      <c r="F4" s="5"/>
      <c r="G4" s="5"/>
      <c r="H4" s="5"/>
      <c r="I4" s="5"/>
      <c r="J4" s="5"/>
      <c r="K4" s="5"/>
      <c r="L4" s="5"/>
      <c r="M4" s="5"/>
      <c r="N4" s="5"/>
    </row>
    <row r="5" spans="1:14" ht="14.4" customHeight="1">
      <c r="A5" s="19">
        <v>1</v>
      </c>
      <c r="B5" s="2" t="s">
        <v>3</v>
      </c>
      <c r="C5" s="805" t="s">
        <v>690</v>
      </c>
      <c r="D5" s="805"/>
      <c r="E5" s="805"/>
      <c r="F5" s="5"/>
      <c r="G5" s="5"/>
      <c r="H5" s="5"/>
      <c r="I5" s="5"/>
      <c r="J5" s="5"/>
      <c r="K5" s="5"/>
      <c r="L5" s="5"/>
      <c r="M5" s="5"/>
      <c r="N5" s="5"/>
    </row>
    <row r="6" spans="1:14">
      <c r="A6" s="596"/>
      <c r="B6" s="810" t="s">
        <v>5</v>
      </c>
      <c r="C6" s="810"/>
      <c r="D6" s="810"/>
      <c r="E6" s="810"/>
      <c r="F6" s="5"/>
      <c r="G6" s="5"/>
      <c r="H6" s="5"/>
      <c r="I6" s="5"/>
      <c r="J6" s="5"/>
      <c r="K6" s="5"/>
      <c r="L6" s="5"/>
      <c r="M6" s="5"/>
      <c r="N6" s="5"/>
    </row>
    <row r="7" spans="1:14">
      <c r="A7" s="596"/>
      <c r="B7" s="6"/>
      <c r="C7" s="5"/>
      <c r="D7" s="362"/>
      <c r="E7" s="5"/>
      <c r="F7" s="5"/>
      <c r="G7" s="5"/>
      <c r="H7" s="5"/>
      <c r="I7" s="5"/>
      <c r="J7" s="5"/>
      <c r="K7" s="5"/>
      <c r="L7" s="5"/>
      <c r="M7" s="5"/>
      <c r="N7" s="5"/>
    </row>
    <row r="8" spans="1:14">
      <c r="A8" s="596">
        <v>2</v>
      </c>
      <c r="B8" s="2" t="s">
        <v>6</v>
      </c>
      <c r="C8" s="1139" t="s">
        <v>1097</v>
      </c>
      <c r="D8" s="807"/>
      <c r="E8" s="807"/>
      <c r="F8" s="5"/>
      <c r="G8" s="5"/>
      <c r="H8" s="5"/>
      <c r="I8" s="5"/>
      <c r="J8" s="5"/>
      <c r="K8" s="5"/>
      <c r="L8" s="5"/>
      <c r="M8" s="5"/>
      <c r="N8" s="5"/>
    </row>
    <row r="9" spans="1:14">
      <c r="A9" s="596"/>
      <c r="B9" s="810" t="s">
        <v>5</v>
      </c>
      <c r="C9" s="810"/>
      <c r="D9" s="810"/>
      <c r="E9" s="810"/>
      <c r="F9" s="5"/>
      <c r="G9" s="5"/>
      <c r="H9" s="5"/>
      <c r="I9" s="5"/>
      <c r="J9" s="5"/>
      <c r="K9" s="5"/>
      <c r="L9" s="5"/>
      <c r="M9" s="5"/>
      <c r="N9" s="5"/>
    </row>
    <row r="10" spans="1:14">
      <c r="A10" s="596"/>
      <c r="B10" s="6"/>
      <c r="C10" s="5"/>
      <c r="D10" s="362"/>
      <c r="E10" s="5"/>
      <c r="F10" s="5"/>
      <c r="G10" s="5"/>
      <c r="H10" s="5"/>
      <c r="I10" s="5"/>
      <c r="J10" s="5"/>
      <c r="K10" s="5"/>
      <c r="L10" s="5"/>
      <c r="M10" s="5"/>
      <c r="N10" s="5"/>
    </row>
    <row r="11" spans="1:14" ht="27" customHeight="1">
      <c r="A11" s="596">
        <v>3</v>
      </c>
      <c r="B11" s="2" t="s">
        <v>7</v>
      </c>
      <c r="C11" s="805" t="s">
        <v>332</v>
      </c>
      <c r="D11" s="805"/>
      <c r="E11" s="805"/>
      <c r="F11" s="5"/>
      <c r="G11" s="5"/>
      <c r="H11" s="5"/>
      <c r="I11" s="5"/>
      <c r="J11" s="5"/>
      <c r="K11" s="5"/>
      <c r="L11" s="5"/>
      <c r="M11" s="5"/>
      <c r="N11" s="5"/>
    </row>
    <row r="12" spans="1:14">
      <c r="A12" s="596"/>
      <c r="B12" s="810" t="s">
        <v>5</v>
      </c>
      <c r="C12" s="810"/>
      <c r="D12" s="810"/>
      <c r="E12" s="810"/>
      <c r="F12" s="5"/>
      <c r="G12" s="5"/>
      <c r="H12" s="5"/>
      <c r="I12" s="5"/>
      <c r="J12" s="5"/>
      <c r="K12" s="5"/>
      <c r="L12" s="5"/>
      <c r="M12" s="5"/>
      <c r="N12" s="5"/>
    </row>
    <row r="13" spans="1:14">
      <c r="A13" s="596"/>
      <c r="B13" s="6"/>
      <c r="C13" s="5"/>
      <c r="D13" s="362"/>
      <c r="E13" s="5"/>
      <c r="F13" s="5"/>
      <c r="G13" s="5"/>
      <c r="H13" s="5"/>
      <c r="I13" s="5"/>
      <c r="J13" s="5"/>
      <c r="K13" s="5"/>
      <c r="L13" s="5"/>
      <c r="M13" s="5"/>
      <c r="N13" s="5"/>
    </row>
    <row r="14" spans="1:14">
      <c r="A14" s="596">
        <v>4</v>
      </c>
      <c r="B14" s="2" t="s">
        <v>9</v>
      </c>
      <c r="C14" s="807" t="s">
        <v>1098</v>
      </c>
      <c r="D14" s="807"/>
      <c r="E14" s="807"/>
      <c r="F14" s="175"/>
      <c r="G14" s="5"/>
      <c r="H14" s="5"/>
      <c r="I14" s="5"/>
      <c r="J14" s="5"/>
      <c r="K14" s="5"/>
      <c r="L14" s="5"/>
      <c r="M14" s="5"/>
      <c r="N14" s="5"/>
    </row>
    <row r="15" spans="1:14">
      <c r="A15" s="596"/>
      <c r="B15" s="810" t="s">
        <v>10</v>
      </c>
      <c r="C15" s="810"/>
      <c r="D15" s="810"/>
      <c r="E15" s="810"/>
      <c r="F15" s="175"/>
      <c r="G15" s="5"/>
      <c r="H15" s="5"/>
      <c r="I15" s="5"/>
      <c r="J15" s="5"/>
      <c r="K15" s="5"/>
      <c r="L15" s="5"/>
      <c r="M15" s="5"/>
      <c r="N15" s="5"/>
    </row>
    <row r="16" spans="1:14">
      <c r="A16" s="596"/>
      <c r="B16" s="5"/>
      <c r="C16" s="5"/>
      <c r="D16" s="362"/>
      <c r="E16" s="5"/>
      <c r="F16" s="5"/>
      <c r="G16" s="5"/>
      <c r="H16" s="5"/>
      <c r="I16" s="5"/>
      <c r="J16" s="5"/>
      <c r="K16" s="5"/>
      <c r="L16" s="5"/>
      <c r="M16" s="5"/>
      <c r="N16" s="5"/>
    </row>
    <row r="17" spans="1:14" ht="30.75" customHeight="1">
      <c r="A17" s="596">
        <v>5</v>
      </c>
      <c r="B17" s="767" t="s">
        <v>308</v>
      </c>
      <c r="C17" s="800"/>
      <c r="D17" s="800"/>
      <c r="E17" s="800"/>
      <c r="F17" s="6"/>
      <c r="G17" s="6"/>
      <c r="H17" s="6"/>
      <c r="I17" s="6"/>
      <c r="J17" s="8"/>
      <c r="K17" s="8"/>
      <c r="L17" s="8"/>
      <c r="M17" s="8"/>
      <c r="N17" s="8"/>
    </row>
    <row r="18" spans="1:14">
      <c r="A18" s="596"/>
      <c r="B18" s="2" t="s">
        <v>12</v>
      </c>
      <c r="C18" s="1101">
        <v>0.125</v>
      </c>
      <c r="D18" s="807"/>
      <c r="E18" s="807"/>
      <c r="F18" s="175"/>
      <c r="G18" s="8"/>
      <c r="H18" s="8"/>
      <c r="I18" s="8"/>
      <c r="J18" s="8"/>
      <c r="K18" s="8"/>
      <c r="L18" s="196"/>
      <c r="M18" s="8"/>
      <c r="N18" s="8"/>
    </row>
    <row r="19" spans="1:14" ht="26.4">
      <c r="A19" s="596"/>
      <c r="B19" s="591" t="s">
        <v>1012</v>
      </c>
      <c r="C19" s="834" t="s">
        <v>692</v>
      </c>
      <c r="D19" s="834"/>
      <c r="E19" s="834"/>
      <c r="F19" s="603"/>
      <c r="G19" s="8" t="s">
        <v>119</v>
      </c>
      <c r="H19" s="5"/>
      <c r="I19" s="8"/>
      <c r="J19" s="8"/>
      <c r="K19" s="8"/>
      <c r="L19" s="8"/>
      <c r="M19" s="8"/>
      <c r="N19" s="8"/>
    </row>
    <row r="20" spans="1:14">
      <c r="A20" s="596"/>
      <c r="B20" s="591" t="s">
        <v>116</v>
      </c>
      <c r="C20" s="834" t="s">
        <v>106</v>
      </c>
      <c r="D20" s="834"/>
      <c r="E20" s="834"/>
      <c r="F20" s="603"/>
      <c r="G20" s="8"/>
      <c r="H20" s="8"/>
      <c r="I20" s="8"/>
      <c r="J20" s="8"/>
      <c r="K20" s="8"/>
      <c r="L20" s="8"/>
      <c r="M20" s="8"/>
      <c r="N20" s="8"/>
    </row>
    <row r="21" spans="1:14">
      <c r="A21" s="596"/>
      <c r="B21" s="602" t="s">
        <v>15</v>
      </c>
      <c r="C21" s="834" t="s">
        <v>107</v>
      </c>
      <c r="D21" s="834"/>
      <c r="E21" s="834"/>
      <c r="F21" s="603"/>
      <c r="G21" s="8"/>
      <c r="H21" s="8"/>
      <c r="I21" s="8"/>
      <c r="J21" s="8"/>
      <c r="K21" s="8"/>
      <c r="L21" s="8"/>
      <c r="M21" s="8"/>
      <c r="N21" s="8"/>
    </row>
    <row r="22" spans="1:14">
      <c r="A22" s="596"/>
      <c r="B22" s="590" t="s">
        <v>16</v>
      </c>
      <c r="C22" s="762" t="s">
        <v>89</v>
      </c>
      <c r="D22" s="762"/>
      <c r="E22" s="762"/>
      <c r="F22" s="603"/>
      <c r="G22" s="8"/>
      <c r="H22" s="8"/>
      <c r="I22" s="8"/>
      <c r="J22" s="8"/>
      <c r="K22" s="8"/>
      <c r="L22" s="8"/>
      <c r="M22" s="8"/>
      <c r="N22" s="8"/>
    </row>
    <row r="23" spans="1:14">
      <c r="A23" s="596"/>
      <c r="B23" s="603"/>
      <c r="C23" s="603"/>
      <c r="D23" s="366"/>
      <c r="E23" s="603"/>
      <c r="F23" s="603"/>
      <c r="G23" s="8"/>
      <c r="H23" s="8"/>
      <c r="I23" s="8"/>
      <c r="J23" s="8"/>
      <c r="K23" s="8"/>
      <c r="L23" s="8"/>
      <c r="M23" s="8"/>
      <c r="N23" s="8"/>
    </row>
    <row r="24" spans="1:14">
      <c r="A24" s="596">
        <v>6</v>
      </c>
      <c r="B24" s="767" t="s">
        <v>312</v>
      </c>
      <c r="C24" s="767"/>
      <c r="D24" s="767"/>
      <c r="E24" s="767"/>
      <c r="F24" s="6"/>
      <c r="G24" s="6"/>
      <c r="H24" s="8"/>
      <c r="I24" s="6"/>
      <c r="J24" s="6"/>
      <c r="K24" s="5"/>
      <c r="L24" s="5"/>
      <c r="M24" s="5"/>
      <c r="N24" s="5"/>
    </row>
    <row r="25" spans="1:14">
      <c r="A25" s="596"/>
      <c r="B25" s="812" t="s">
        <v>19</v>
      </c>
      <c r="C25" s="813"/>
      <c r="D25" s="813"/>
      <c r="E25" s="842"/>
      <c r="F25" s="603"/>
      <c r="G25" s="5"/>
      <c r="H25" s="5"/>
      <c r="I25" s="5"/>
      <c r="J25" s="5"/>
      <c r="K25" s="5"/>
      <c r="L25" s="5"/>
      <c r="M25" s="5"/>
      <c r="N25" s="5"/>
    </row>
    <row r="26" spans="1:14">
      <c r="A26" s="596"/>
      <c r="B26" s="590" t="s">
        <v>20</v>
      </c>
      <c r="C26" s="589" t="s">
        <v>97</v>
      </c>
      <c r="D26" s="364" t="s">
        <v>98</v>
      </c>
      <c r="E26" s="589" t="s">
        <v>22</v>
      </c>
      <c r="F26" s="603"/>
      <c r="G26" s="5"/>
      <c r="H26" s="5"/>
      <c r="I26" s="5"/>
      <c r="J26" s="5"/>
      <c r="K26" s="5"/>
      <c r="L26" s="5"/>
      <c r="M26" s="5"/>
      <c r="N26" s="5"/>
    </row>
    <row r="27" spans="1:14" ht="15" customHeight="1">
      <c r="A27" s="596"/>
      <c r="B27" s="592" t="s">
        <v>441</v>
      </c>
      <c r="C27" s="1084" t="s">
        <v>600</v>
      </c>
      <c r="D27" s="1084" t="s">
        <v>99</v>
      </c>
      <c r="E27" s="967" t="s">
        <v>91</v>
      </c>
      <c r="F27" s="603"/>
      <c r="G27" s="5"/>
      <c r="H27" s="5"/>
      <c r="I27" s="5"/>
      <c r="J27" s="5"/>
      <c r="K27" s="5"/>
      <c r="L27" s="5"/>
      <c r="M27" s="5"/>
      <c r="N27" s="5"/>
    </row>
    <row r="28" spans="1:14">
      <c r="A28" s="596"/>
      <c r="B28" s="592" t="s">
        <v>24</v>
      </c>
      <c r="C28" s="1085"/>
      <c r="D28" s="1085"/>
      <c r="E28" s="968"/>
      <c r="F28" s="603"/>
      <c r="G28" s="5"/>
      <c r="H28" s="5"/>
      <c r="I28" s="5"/>
      <c r="J28" s="5"/>
      <c r="K28" s="5"/>
      <c r="L28" s="5"/>
      <c r="M28" s="5"/>
      <c r="N28" s="5"/>
    </row>
    <row r="29" spans="1:14">
      <c r="A29" s="596"/>
      <c r="B29" s="592" t="s">
        <v>25</v>
      </c>
      <c r="C29" s="1085"/>
      <c r="D29" s="1085"/>
      <c r="E29" s="968"/>
      <c r="F29" s="603"/>
      <c r="G29" s="5"/>
      <c r="H29" s="5"/>
      <c r="I29" s="5"/>
      <c r="J29" s="5"/>
      <c r="K29" s="5"/>
      <c r="L29" s="5"/>
      <c r="M29" s="5"/>
      <c r="N29" s="5"/>
    </row>
    <row r="30" spans="1:14">
      <c r="A30" s="596"/>
      <c r="B30" s="592" t="s">
        <v>26</v>
      </c>
      <c r="C30" s="1086"/>
      <c r="D30" s="1086"/>
      <c r="E30" s="969"/>
      <c r="F30" s="603"/>
      <c r="G30" s="5"/>
      <c r="H30" s="5"/>
      <c r="I30" s="5"/>
      <c r="J30" s="5"/>
      <c r="K30" s="5"/>
      <c r="L30" s="5"/>
      <c r="M30" s="5"/>
      <c r="N30" s="5"/>
    </row>
    <row r="31" spans="1:14">
      <c r="A31" s="596"/>
      <c r="B31" s="768" t="s">
        <v>693</v>
      </c>
      <c r="C31" s="769"/>
      <c r="D31" s="769"/>
      <c r="E31" s="770"/>
      <c r="F31" s="603"/>
      <c r="G31" s="5"/>
      <c r="H31" s="5"/>
      <c r="I31" s="5"/>
      <c r="J31" s="5"/>
      <c r="K31" s="5"/>
      <c r="L31" s="5"/>
      <c r="M31" s="5"/>
      <c r="N31" s="5"/>
    </row>
    <row r="32" spans="1:14">
      <c r="A32" s="596"/>
      <c r="B32" s="8"/>
      <c r="C32" s="603"/>
      <c r="D32" s="366"/>
      <c r="E32" s="603"/>
      <c r="F32" s="603"/>
      <c r="G32" s="5"/>
      <c r="H32" s="5"/>
      <c r="I32" s="5"/>
      <c r="J32" s="5"/>
      <c r="K32" s="5"/>
      <c r="L32" s="5"/>
      <c r="M32" s="5"/>
      <c r="N32" s="5"/>
    </row>
    <row r="33" spans="1:14">
      <c r="A33" s="596">
        <v>7</v>
      </c>
      <c r="B33" s="767" t="s">
        <v>27</v>
      </c>
      <c r="C33" s="767"/>
      <c r="D33" s="767"/>
      <c r="E33" s="767"/>
      <c r="F33" s="6"/>
      <c r="G33" s="6"/>
      <c r="H33" s="6"/>
      <c r="I33" s="6"/>
      <c r="J33" s="6"/>
      <c r="K33" s="5"/>
      <c r="L33" s="5"/>
      <c r="M33" s="5"/>
      <c r="N33" s="5"/>
    </row>
    <row r="34" spans="1:14">
      <c r="A34" s="596"/>
      <c r="B34" s="590" t="s">
        <v>28</v>
      </c>
      <c r="C34" s="762" t="s">
        <v>106</v>
      </c>
      <c r="D34" s="762"/>
      <c r="E34" s="762"/>
      <c r="F34" s="8"/>
      <c r="G34" s="5"/>
      <c r="H34" s="5"/>
      <c r="I34" s="5"/>
      <c r="J34" s="5"/>
      <c r="K34" s="5"/>
      <c r="L34" s="5"/>
      <c r="M34" s="5"/>
      <c r="N34" s="5"/>
    </row>
    <row r="35" spans="1:14">
      <c r="A35" s="596"/>
      <c r="B35" s="590" t="s">
        <v>30</v>
      </c>
      <c r="C35" s="762" t="s">
        <v>107</v>
      </c>
      <c r="D35" s="762"/>
      <c r="E35" s="762"/>
      <c r="F35" s="8"/>
      <c r="G35" s="5"/>
      <c r="H35" s="5"/>
      <c r="I35" s="5"/>
      <c r="J35" s="5"/>
      <c r="K35" s="5"/>
      <c r="L35" s="5"/>
      <c r="M35" s="5"/>
      <c r="N35" s="5"/>
    </row>
    <row r="36" spans="1:14">
      <c r="A36" s="596"/>
      <c r="B36" s="590" t="s">
        <v>31</v>
      </c>
      <c r="C36" s="762" t="s">
        <v>89</v>
      </c>
      <c r="D36" s="762"/>
      <c r="E36" s="762"/>
      <c r="F36" s="8"/>
      <c r="G36" s="5"/>
      <c r="H36" s="5"/>
      <c r="I36" s="5"/>
      <c r="J36" s="5"/>
      <c r="K36" s="5"/>
      <c r="L36" s="5"/>
      <c r="M36" s="5"/>
      <c r="N36" s="5"/>
    </row>
    <row r="37" spans="1:14">
      <c r="A37" s="596"/>
      <c r="B37" s="5"/>
      <c r="C37" s="8"/>
      <c r="D37" s="363"/>
      <c r="E37" s="8"/>
      <c r="F37" s="8"/>
      <c r="G37" s="5"/>
      <c r="H37" s="5"/>
      <c r="I37" s="5"/>
      <c r="J37" s="5"/>
      <c r="K37" s="5"/>
      <c r="L37" s="5"/>
      <c r="M37" s="5"/>
      <c r="N37" s="5"/>
    </row>
    <row r="38" spans="1:14">
      <c r="A38" s="596">
        <v>8</v>
      </c>
      <c r="B38" s="767" t="s">
        <v>310</v>
      </c>
      <c r="C38" s="767"/>
      <c r="D38" s="767"/>
      <c r="E38" s="767"/>
      <c r="F38" s="6"/>
      <c r="G38" s="6"/>
      <c r="H38" s="6"/>
      <c r="I38" s="6"/>
      <c r="J38" s="6"/>
      <c r="K38" s="5"/>
      <c r="L38" s="5"/>
      <c r="M38" s="5"/>
      <c r="N38" s="5"/>
    </row>
    <row r="39" spans="1:14" ht="15" customHeight="1">
      <c r="A39" s="596"/>
      <c r="B39" s="590" t="s">
        <v>33</v>
      </c>
      <c r="C39" s="762" t="s">
        <v>106</v>
      </c>
      <c r="D39" s="762"/>
      <c r="E39" s="762"/>
      <c r="F39" s="8"/>
      <c r="G39" s="5"/>
      <c r="H39" s="5"/>
      <c r="I39" s="5"/>
      <c r="J39" s="5"/>
      <c r="K39" s="5"/>
      <c r="L39" s="5"/>
      <c r="M39" s="5"/>
      <c r="N39" s="5"/>
    </row>
    <row r="40" spans="1:14" ht="14.4" customHeight="1">
      <c r="A40" s="596"/>
      <c r="B40" s="590" t="s">
        <v>30</v>
      </c>
      <c r="C40" s="762" t="s">
        <v>107</v>
      </c>
      <c r="D40" s="762"/>
      <c r="E40" s="762"/>
      <c r="F40" s="8"/>
      <c r="G40" s="5"/>
      <c r="H40" s="5"/>
      <c r="I40" s="5"/>
      <c r="J40" s="5"/>
      <c r="K40" s="5"/>
      <c r="L40" s="5"/>
      <c r="M40" s="5"/>
      <c r="N40" s="5"/>
    </row>
    <row r="41" spans="1:14" ht="14.4" customHeight="1">
      <c r="A41" s="596"/>
      <c r="B41" s="590" t="s">
        <v>31</v>
      </c>
      <c r="C41" s="762" t="s">
        <v>89</v>
      </c>
      <c r="D41" s="762"/>
      <c r="E41" s="762"/>
      <c r="F41" s="8"/>
      <c r="G41" s="5"/>
      <c r="H41" s="5"/>
      <c r="I41" s="5"/>
      <c r="J41" s="5"/>
      <c r="K41" s="5"/>
      <c r="L41" s="5"/>
      <c r="M41" s="5"/>
      <c r="N41" s="5"/>
    </row>
    <row r="42" spans="1:14">
      <c r="A42" s="596"/>
      <c r="B42" s="768" t="s">
        <v>131</v>
      </c>
      <c r="C42" s="769"/>
      <c r="D42" s="769"/>
      <c r="E42" s="770"/>
      <c r="F42" s="8"/>
      <c r="G42" s="5"/>
      <c r="H42" s="5"/>
      <c r="I42" s="5"/>
      <c r="J42" s="5"/>
      <c r="K42" s="5"/>
      <c r="L42" s="5"/>
      <c r="M42" s="5"/>
      <c r="N42" s="5"/>
    </row>
    <row r="43" spans="1:14">
      <c r="A43" s="604"/>
      <c r="B43" s="5"/>
      <c r="C43" s="5"/>
      <c r="D43" s="367"/>
      <c r="E43" s="8"/>
      <c r="F43" s="5"/>
      <c r="G43" s="5"/>
      <c r="H43" s="5"/>
      <c r="I43" s="5"/>
      <c r="J43" s="5"/>
      <c r="K43" s="5"/>
      <c r="L43" s="5"/>
      <c r="M43" s="5"/>
      <c r="N43" s="5"/>
    </row>
    <row r="44" spans="1:14">
      <c r="A44" s="197">
        <v>9</v>
      </c>
      <c r="B44" s="824" t="s">
        <v>311</v>
      </c>
      <c r="C44" s="800"/>
      <c r="D44" s="800"/>
      <c r="E44" s="800"/>
      <c r="F44" s="12"/>
      <c r="G44" s="6"/>
      <c r="H44" s="6"/>
      <c r="I44" s="6"/>
      <c r="J44" s="5"/>
      <c r="K44" s="5"/>
      <c r="L44" s="5"/>
      <c r="M44" s="5"/>
      <c r="N44" s="5"/>
    </row>
    <row r="45" spans="1:14" ht="52.8">
      <c r="A45" s="589"/>
      <c r="B45" s="600" t="s">
        <v>36</v>
      </c>
      <c r="C45" s="600" t="s">
        <v>37</v>
      </c>
      <c r="D45" s="368" t="s">
        <v>38</v>
      </c>
      <c r="E45" s="600" t="s">
        <v>92</v>
      </c>
      <c r="F45" s="5"/>
      <c r="G45" s="5"/>
      <c r="H45" s="5"/>
      <c r="I45" s="5"/>
      <c r="J45" s="5"/>
      <c r="K45" s="5"/>
      <c r="L45" s="5"/>
      <c r="M45" s="5"/>
      <c r="N45" s="5"/>
    </row>
    <row r="46" spans="1:14" ht="132">
      <c r="A46" s="589"/>
      <c r="B46" s="227" t="s">
        <v>1099</v>
      </c>
      <c r="C46" s="227" t="s">
        <v>1100</v>
      </c>
      <c r="D46" s="227" t="s">
        <v>1101</v>
      </c>
      <c r="E46" s="599" t="s">
        <v>13</v>
      </c>
      <c r="F46" s="5"/>
      <c r="G46" s="5"/>
      <c r="H46" s="5"/>
      <c r="I46" s="5"/>
      <c r="J46" s="5"/>
      <c r="K46" s="5"/>
      <c r="L46" s="5"/>
      <c r="M46" s="5"/>
      <c r="N46" s="5"/>
    </row>
    <row r="47" spans="1:14">
      <c r="A47" s="123"/>
      <c r="B47" s="839" t="s">
        <v>1102</v>
      </c>
      <c r="C47" s="840"/>
      <c r="D47" s="840"/>
      <c r="E47" s="841"/>
      <c r="F47" s="603"/>
      <c r="G47" s="603"/>
      <c r="H47" s="603"/>
      <c r="I47" s="5"/>
      <c r="J47" s="5"/>
      <c r="K47" s="5"/>
      <c r="L47" s="5"/>
      <c r="M47" s="5"/>
      <c r="N47" s="5"/>
    </row>
    <row r="48" spans="1:14">
      <c r="A48" s="15"/>
      <c r="B48" s="37"/>
      <c r="C48" s="586"/>
      <c r="D48" s="367"/>
      <c r="E48" s="586"/>
      <c r="F48" s="603"/>
      <c r="G48" s="603"/>
      <c r="H48" s="603"/>
      <c r="I48" s="603"/>
      <c r="J48" s="5"/>
      <c r="K48" s="5"/>
      <c r="L48" s="5"/>
      <c r="M48" s="5"/>
      <c r="N48" s="5"/>
    </row>
    <row r="49" spans="1:14">
      <c r="A49" s="11">
        <v>10</v>
      </c>
      <c r="B49" s="766" t="s">
        <v>311</v>
      </c>
      <c r="C49" s="767"/>
      <c r="D49" s="767"/>
      <c r="E49" s="767"/>
      <c r="F49" s="603"/>
      <c r="G49" s="603"/>
      <c r="H49" s="603"/>
      <c r="I49" s="5"/>
      <c r="J49" s="5"/>
      <c r="K49" s="5"/>
      <c r="L49" s="5"/>
      <c r="M49" s="5"/>
      <c r="N49" s="5"/>
    </row>
    <row r="50" spans="1:14" ht="21.75" customHeight="1">
      <c r="A50" s="13"/>
      <c r="B50" s="867" t="s">
        <v>41</v>
      </c>
      <c r="C50" s="1032" t="s">
        <v>1100</v>
      </c>
      <c r="D50" s="1033"/>
      <c r="E50" s="1034"/>
      <c r="F50" s="5"/>
      <c r="G50" s="5"/>
      <c r="H50" s="5"/>
      <c r="I50" s="5"/>
      <c r="J50" s="5"/>
      <c r="K50" s="1"/>
      <c r="L50" s="5"/>
      <c r="M50" s="5"/>
      <c r="N50" s="5"/>
    </row>
    <row r="51" spans="1:14" ht="24" customHeight="1">
      <c r="A51" s="13"/>
      <c r="B51" s="868"/>
      <c r="C51" s="1035"/>
      <c r="D51" s="1036"/>
      <c r="E51" s="1037"/>
      <c r="F51" s="5"/>
      <c r="G51" s="5"/>
      <c r="H51" s="5"/>
      <c r="I51" s="5"/>
      <c r="J51" s="5"/>
      <c r="K51" s="1"/>
      <c r="L51" s="5"/>
      <c r="M51" s="5"/>
      <c r="N51" s="5"/>
    </row>
    <row r="52" spans="1:14" ht="43.8" customHeight="1">
      <c r="A52" s="11"/>
      <c r="B52" s="16" t="s">
        <v>42</v>
      </c>
      <c r="C52" s="764" t="s">
        <v>1101</v>
      </c>
      <c r="D52" s="764"/>
      <c r="E52" s="764"/>
      <c r="F52" s="5"/>
      <c r="G52" s="5"/>
      <c r="H52" s="5"/>
      <c r="I52" s="5"/>
      <c r="J52" s="5"/>
      <c r="K52" s="5"/>
      <c r="L52" s="5"/>
      <c r="M52" s="5"/>
      <c r="N52" s="5"/>
    </row>
    <row r="53" spans="1:14">
      <c r="A53" s="13"/>
      <c r="B53" s="16" t="s">
        <v>43</v>
      </c>
      <c r="C53" s="875" t="s">
        <v>44</v>
      </c>
      <c r="D53" s="876"/>
      <c r="E53" s="877"/>
      <c r="F53" s="5"/>
      <c r="G53" s="5"/>
      <c r="H53" s="5"/>
      <c r="I53" s="5"/>
      <c r="J53" s="5"/>
      <c r="K53" s="17"/>
      <c r="L53" s="5"/>
      <c r="M53" s="5"/>
      <c r="N53" s="5"/>
    </row>
    <row r="54" spans="1:14" ht="14.4" customHeight="1">
      <c r="A54" s="13"/>
      <c r="B54" s="839" t="s">
        <v>1102</v>
      </c>
      <c r="C54" s="840"/>
      <c r="D54" s="840"/>
      <c r="E54" s="841"/>
      <c r="F54" s="5"/>
      <c r="G54" s="5"/>
      <c r="H54" s="5"/>
      <c r="I54" s="5"/>
      <c r="J54" s="5"/>
      <c r="K54" s="17"/>
      <c r="L54" s="5"/>
      <c r="M54" s="5"/>
      <c r="N54" s="5"/>
    </row>
    <row r="55" spans="1:14">
      <c r="A55" s="18" t="s">
        <v>45</v>
      </c>
      <c r="B55" s="858" t="s">
        <v>46</v>
      </c>
      <c r="C55" s="858"/>
      <c r="D55" s="858"/>
      <c r="E55" s="858"/>
      <c r="F55" s="38"/>
      <c r="G55" s="38"/>
      <c r="H55" s="38"/>
      <c r="I55" s="38"/>
      <c r="J55" s="38"/>
      <c r="K55" s="38"/>
      <c r="L55" s="38"/>
      <c r="M55" s="38"/>
      <c r="N55" s="38"/>
    </row>
    <row r="56" spans="1:14">
      <c r="A56" s="23"/>
      <c r="B56" s="24"/>
      <c r="C56" s="25"/>
      <c r="D56" s="369"/>
      <c r="E56" s="25"/>
      <c r="F56" s="25"/>
      <c r="G56" s="5"/>
      <c r="H56" s="5"/>
      <c r="I56" s="5"/>
      <c r="J56" s="5"/>
      <c r="K56" s="5"/>
      <c r="L56" s="5"/>
      <c r="M56" s="5"/>
      <c r="N56" s="5"/>
    </row>
    <row r="57" spans="1:14">
      <c r="A57" s="596">
        <v>11</v>
      </c>
      <c r="B57" s="2" t="s">
        <v>47</v>
      </c>
      <c r="C57" s="953" t="s">
        <v>134</v>
      </c>
      <c r="D57" s="953"/>
      <c r="E57" s="953"/>
      <c r="F57" s="6"/>
      <c r="G57" s="6"/>
      <c r="H57" s="26"/>
      <c r="I57" s="6"/>
      <c r="J57" s="6"/>
      <c r="K57" s="5"/>
      <c r="L57" s="5"/>
      <c r="M57" s="5"/>
      <c r="N57" s="5"/>
    </row>
    <row r="58" spans="1:14">
      <c r="A58" s="596"/>
      <c r="B58" s="603"/>
      <c r="C58" s="603"/>
      <c r="D58" s="366"/>
      <c r="E58" s="603"/>
      <c r="F58" s="603"/>
      <c r="G58" s="603"/>
      <c r="H58" s="27"/>
      <c r="I58" s="27"/>
      <c r="J58" s="55"/>
      <c r="K58" s="5"/>
      <c r="L58" s="5"/>
      <c r="M58" s="5"/>
      <c r="N58" s="5"/>
    </row>
    <row r="59" spans="1:14">
      <c r="A59" s="596">
        <v>12</v>
      </c>
      <c r="B59" s="6" t="s">
        <v>48</v>
      </c>
      <c r="C59" s="6"/>
      <c r="D59" s="370"/>
      <c r="E59" s="26"/>
      <c r="F59" s="26"/>
      <c r="G59" s="6"/>
      <c r="H59" s="26"/>
      <c r="I59" s="6"/>
      <c r="J59" s="128"/>
      <c r="K59" s="6"/>
      <c r="L59" s="6"/>
      <c r="M59" s="6"/>
      <c r="N59" s="6"/>
    </row>
    <row r="60" spans="1:14">
      <c r="A60" s="596"/>
      <c r="B60" s="6"/>
      <c r="C60" s="6"/>
      <c r="D60" s="370"/>
      <c r="E60" s="26"/>
      <c r="F60" s="26"/>
      <c r="G60" s="26"/>
      <c r="H60" s="6"/>
      <c r="I60" s="6"/>
      <c r="J60" s="6"/>
      <c r="K60" s="6"/>
      <c r="L60" s="6"/>
      <c r="M60" s="6"/>
      <c r="N60" s="6"/>
    </row>
    <row r="61" spans="1:14">
      <c r="A61" s="596"/>
      <c r="B61" s="590" t="s">
        <v>49</v>
      </c>
      <c r="C61" s="762" t="s">
        <v>1103</v>
      </c>
      <c r="D61" s="762"/>
      <c r="E61" s="762"/>
      <c r="F61" s="27"/>
      <c r="G61" s="27"/>
      <c r="H61" s="603"/>
      <c r="I61" s="603"/>
      <c r="J61" s="603"/>
      <c r="K61" s="603"/>
      <c r="L61" s="603"/>
      <c r="M61" s="603"/>
      <c r="N61" s="603"/>
    </row>
    <row r="62" spans="1:14">
      <c r="A62" s="596"/>
      <c r="B62" s="603"/>
      <c r="C62" s="603"/>
      <c r="D62" s="371"/>
      <c r="E62" s="55"/>
      <c r="F62" s="603"/>
      <c r="G62" s="603"/>
      <c r="H62" s="55"/>
      <c r="I62" s="603"/>
      <c r="J62" s="55"/>
      <c r="K62" s="603"/>
      <c r="L62" s="603"/>
      <c r="M62" s="603"/>
      <c r="N62" s="603"/>
    </row>
    <row r="63" spans="1:14">
      <c r="A63" s="596"/>
      <c r="B63" s="767" t="s">
        <v>50</v>
      </c>
      <c r="C63" s="800" t="s">
        <v>1104</v>
      </c>
      <c r="D63" s="1093" t="s">
        <v>100</v>
      </c>
      <c r="E63" s="802" t="s">
        <v>96</v>
      </c>
      <c r="F63" s="790" t="s">
        <v>117</v>
      </c>
      <c r="G63" s="791"/>
      <c r="H63" s="792"/>
      <c r="I63" s="771" t="s">
        <v>52</v>
      </c>
      <c r="J63" s="771"/>
      <c r="K63" s="771"/>
      <c r="L63" s="771" t="s">
        <v>53</v>
      </c>
      <c r="M63" s="771"/>
      <c r="N63" s="771"/>
    </row>
    <row r="64" spans="1:14" ht="52.8">
      <c r="A64" s="604"/>
      <c r="B64" s="767"/>
      <c r="C64" s="801"/>
      <c r="D64" s="1094"/>
      <c r="E64" s="803"/>
      <c r="F64" s="590" t="s">
        <v>54</v>
      </c>
      <c r="G64" s="590" t="s">
        <v>55</v>
      </c>
      <c r="H64" s="590" t="s">
        <v>56</v>
      </c>
      <c r="I64" s="590" t="s">
        <v>57</v>
      </c>
      <c r="J64" s="590" t="s">
        <v>55</v>
      </c>
      <c r="K64" s="590" t="s">
        <v>56</v>
      </c>
      <c r="L64" s="590" t="s">
        <v>57</v>
      </c>
      <c r="M64" s="590" t="s">
        <v>55</v>
      </c>
      <c r="N64" s="590" t="s">
        <v>56</v>
      </c>
    </row>
    <row r="65" spans="1:14">
      <c r="A65" s="604"/>
      <c r="B65" s="590" t="s">
        <v>80</v>
      </c>
      <c r="C65" s="130">
        <v>88.15</v>
      </c>
      <c r="D65" s="594">
        <v>76</v>
      </c>
      <c r="E65" s="594" t="s">
        <v>40</v>
      </c>
      <c r="F65" s="594" t="s">
        <v>40</v>
      </c>
      <c r="G65" s="594" t="s">
        <v>40</v>
      </c>
      <c r="H65" s="594" t="s">
        <v>40</v>
      </c>
      <c r="I65" s="594" t="s">
        <v>40</v>
      </c>
      <c r="J65" s="594" t="s">
        <v>40</v>
      </c>
      <c r="K65" s="594" t="s">
        <v>40</v>
      </c>
      <c r="L65" s="594" t="s">
        <v>40</v>
      </c>
      <c r="M65" s="594" t="s">
        <v>40</v>
      </c>
      <c r="N65" s="594" t="s">
        <v>40</v>
      </c>
    </row>
    <row r="66" spans="1:14">
      <c r="A66" s="604"/>
      <c r="B66" s="590" t="s">
        <v>1105</v>
      </c>
      <c r="C66" s="130">
        <v>25250.1</v>
      </c>
      <c r="D66" s="594">
        <v>23995.35</v>
      </c>
      <c r="E66" s="594" t="s">
        <v>40</v>
      </c>
      <c r="F66" s="594" t="s">
        <v>40</v>
      </c>
      <c r="G66" s="594" t="s">
        <v>40</v>
      </c>
      <c r="H66" s="594" t="s">
        <v>40</v>
      </c>
      <c r="I66" s="594" t="s">
        <v>40</v>
      </c>
      <c r="J66" s="594" t="s">
        <v>40</v>
      </c>
      <c r="K66" s="594" t="s">
        <v>40</v>
      </c>
      <c r="L66" s="594" t="s">
        <v>40</v>
      </c>
      <c r="M66" s="594" t="s">
        <v>40</v>
      </c>
      <c r="N66" s="594" t="s">
        <v>40</v>
      </c>
    </row>
    <row r="67" spans="1:14">
      <c r="A67" s="604"/>
      <c r="B67" s="590" t="s">
        <v>313</v>
      </c>
      <c r="C67" s="829" t="s">
        <v>76</v>
      </c>
      <c r="D67" s="829"/>
      <c r="E67" s="829"/>
      <c r="F67" s="829"/>
      <c r="G67" s="829"/>
      <c r="H67" s="829"/>
      <c r="I67" s="829"/>
      <c r="J67" s="829"/>
      <c r="K67" s="829"/>
      <c r="L67" s="829"/>
      <c r="M67" s="829"/>
      <c r="N67" s="829"/>
    </row>
    <row r="68" spans="1:14" s="5" customFormat="1" ht="13.2" customHeight="1">
      <c r="A68" s="604"/>
      <c r="B68" s="831" t="s">
        <v>1106</v>
      </c>
      <c r="C68" s="831"/>
      <c r="D68" s="831"/>
      <c r="E68" s="831"/>
      <c r="F68" s="831"/>
      <c r="G68" s="831"/>
      <c r="H68" s="831"/>
      <c r="I68" s="831"/>
      <c r="J68" s="831"/>
      <c r="K68" s="831"/>
      <c r="L68" s="831"/>
      <c r="M68" s="831"/>
      <c r="N68" s="831"/>
    </row>
    <row r="69" spans="1:14">
      <c r="A69" s="604"/>
      <c r="B69" s="832" t="s">
        <v>79</v>
      </c>
      <c r="C69" s="832"/>
      <c r="D69" s="832"/>
      <c r="E69" s="832"/>
      <c r="F69" s="832"/>
      <c r="G69" s="832"/>
      <c r="H69" s="832"/>
      <c r="I69" s="832"/>
      <c r="J69" s="832"/>
      <c r="K69" s="832"/>
      <c r="L69" s="832"/>
      <c r="M69" s="832"/>
      <c r="N69" s="832"/>
    </row>
    <row r="70" spans="1:14">
      <c r="A70" s="604"/>
      <c r="B70" s="810" t="s">
        <v>60</v>
      </c>
      <c r="C70" s="810"/>
      <c r="D70" s="810"/>
      <c r="E70" s="810"/>
      <c r="F70" s="810"/>
      <c r="G70" s="810"/>
      <c r="H70" s="810"/>
      <c r="I70" s="810"/>
      <c r="J70" s="810"/>
      <c r="K70" s="810"/>
      <c r="L70" s="810"/>
      <c r="M70" s="810"/>
      <c r="N70" s="810"/>
    </row>
    <row r="71" spans="1:14">
      <c r="A71" s="1"/>
      <c r="B71" s="853" t="s">
        <v>61</v>
      </c>
      <c r="C71" s="853"/>
      <c r="D71" s="853"/>
      <c r="E71" s="853"/>
      <c r="F71" s="853"/>
      <c r="G71" s="853"/>
      <c r="H71" s="853"/>
      <c r="I71" s="853"/>
      <c r="J71" s="853"/>
      <c r="K71" s="853"/>
      <c r="L71" s="853"/>
      <c r="M71" s="853"/>
      <c r="N71" s="853"/>
    </row>
    <row r="72" spans="1:14">
      <c r="A72" s="604"/>
      <c r="B72" s="831" t="s">
        <v>110</v>
      </c>
      <c r="C72" s="831"/>
      <c r="D72" s="831"/>
      <c r="E72" s="831"/>
      <c r="F72" s="831"/>
      <c r="G72" s="831"/>
      <c r="H72" s="831"/>
      <c r="I72" s="831"/>
      <c r="J72" s="831"/>
      <c r="K72" s="831"/>
      <c r="L72" s="831"/>
      <c r="M72" s="831"/>
      <c r="N72" s="831"/>
    </row>
    <row r="73" spans="1:14">
      <c r="A73" s="604"/>
      <c r="B73" s="831" t="s">
        <v>62</v>
      </c>
      <c r="C73" s="831"/>
      <c r="D73" s="831"/>
      <c r="E73" s="831"/>
      <c r="F73" s="831"/>
      <c r="G73" s="831"/>
      <c r="H73" s="831"/>
      <c r="I73" s="831"/>
      <c r="J73" s="831"/>
      <c r="K73" s="831"/>
      <c r="L73" s="831"/>
      <c r="M73" s="831"/>
      <c r="N73" s="831"/>
    </row>
    <row r="74" spans="1:14">
      <c r="A74" s="604"/>
      <c r="B74" s="30"/>
      <c r="C74" s="30"/>
      <c r="D74" s="372"/>
      <c r="E74" s="30"/>
      <c r="F74" s="30"/>
      <c r="G74" s="8"/>
      <c r="H74" s="8"/>
      <c r="I74" s="8"/>
      <c r="J74" s="8"/>
      <c r="K74" s="8"/>
      <c r="L74" s="8" t="s">
        <v>119</v>
      </c>
      <c r="M74" s="8"/>
      <c r="N74" s="8"/>
    </row>
    <row r="75" spans="1:14" ht="27.6" customHeight="1">
      <c r="A75" s="596">
        <v>13</v>
      </c>
      <c r="B75" s="1173" t="s">
        <v>63</v>
      </c>
      <c r="C75" s="1174"/>
      <c r="D75" s="1174"/>
      <c r="E75" s="1174"/>
      <c r="F75" s="1174"/>
      <c r="G75" s="1174"/>
      <c r="H75" s="1174"/>
      <c r="I75" s="1174"/>
      <c r="J75" s="1174"/>
      <c r="K75" s="1174"/>
      <c r="L75" s="1174"/>
      <c r="M75" s="1174"/>
      <c r="N75" s="1174"/>
    </row>
    <row r="76" spans="1:14">
      <c r="A76" s="596"/>
      <c r="B76" s="5"/>
      <c r="C76" s="603"/>
      <c r="D76" s="366"/>
      <c r="E76" s="603"/>
      <c r="F76" s="603"/>
      <c r="G76" s="603"/>
      <c r="H76" s="603"/>
      <c r="I76" s="603"/>
      <c r="J76" s="603"/>
      <c r="K76" s="603"/>
      <c r="L76" s="603"/>
      <c r="M76" s="603"/>
      <c r="N76" s="603"/>
    </row>
    <row r="77" spans="1:14" ht="26.4">
      <c r="A77" s="604"/>
      <c r="B77" s="587" t="s">
        <v>64</v>
      </c>
      <c r="C77" s="589" t="s">
        <v>65</v>
      </c>
      <c r="D77" s="364" t="s">
        <v>342</v>
      </c>
      <c r="E77" s="589" t="s">
        <v>94</v>
      </c>
      <c r="F77" s="589" t="s">
        <v>67</v>
      </c>
      <c r="G77" s="589" t="s">
        <v>81</v>
      </c>
      <c r="H77" s="8"/>
      <c r="I77" s="8"/>
      <c r="J77" s="8"/>
      <c r="K77" s="8"/>
      <c r="L77" s="8"/>
      <c r="M77" s="8"/>
      <c r="N77" s="8"/>
    </row>
    <row r="78" spans="1:14" ht="25.5" customHeight="1">
      <c r="A78" s="604"/>
      <c r="B78" s="828" t="s">
        <v>440</v>
      </c>
      <c r="C78" s="91" t="s">
        <v>1107</v>
      </c>
      <c r="D78" s="130">
        <v>6.16</v>
      </c>
      <c r="E78" s="958" t="s">
        <v>1108</v>
      </c>
      <c r="F78" s="958" t="s">
        <v>1109</v>
      </c>
      <c r="G78" s="958" t="s">
        <v>1110</v>
      </c>
      <c r="H78" s="32"/>
      <c r="I78" s="32"/>
      <c r="J78" s="32"/>
      <c r="K78" s="32"/>
      <c r="L78" s="32"/>
      <c r="M78" s="32"/>
      <c r="N78" s="32"/>
    </row>
    <row r="79" spans="1:14" ht="26.4">
      <c r="A79" s="604"/>
      <c r="B79" s="956"/>
      <c r="C79" s="91" t="s">
        <v>1111</v>
      </c>
      <c r="D79" s="130">
        <v>0.51</v>
      </c>
      <c r="E79" s="959"/>
      <c r="F79" s="959"/>
      <c r="G79" s="959"/>
      <c r="H79" s="32"/>
      <c r="I79" s="32"/>
      <c r="J79" s="32"/>
      <c r="K79" s="32"/>
      <c r="L79" s="32"/>
      <c r="M79" s="32"/>
      <c r="N79" s="32"/>
    </row>
    <row r="80" spans="1:14" ht="26.4">
      <c r="A80" s="604"/>
      <c r="B80" s="956"/>
      <c r="C80" s="91" t="s">
        <v>1112</v>
      </c>
      <c r="D80" s="130">
        <v>48.4</v>
      </c>
      <c r="E80" s="959"/>
      <c r="F80" s="959"/>
      <c r="G80" s="959"/>
      <c r="H80" s="32"/>
      <c r="I80" s="32"/>
      <c r="J80" s="32"/>
      <c r="K80" s="32"/>
      <c r="L80" s="32"/>
      <c r="M80" s="32"/>
      <c r="N80" s="32"/>
    </row>
    <row r="81" spans="1:14">
      <c r="A81" s="604"/>
      <c r="B81" s="957"/>
      <c r="C81" s="91" t="s">
        <v>70</v>
      </c>
      <c r="D81" s="130">
        <f>(D79+D80)/2</f>
        <v>24.454999999999998</v>
      </c>
      <c r="E81" s="959"/>
      <c r="F81" s="959"/>
      <c r="G81" s="959"/>
      <c r="H81" s="32"/>
      <c r="I81" s="32"/>
      <c r="J81" s="32"/>
      <c r="K81" s="32"/>
      <c r="L81" s="32"/>
      <c r="M81" s="32"/>
      <c r="N81" s="32"/>
    </row>
    <row r="82" spans="1:14">
      <c r="A82" s="604"/>
      <c r="B82" s="828" t="s">
        <v>71</v>
      </c>
      <c r="C82" s="91" t="s">
        <v>1107</v>
      </c>
      <c r="D82" s="130">
        <v>14.12</v>
      </c>
      <c r="E82" s="959"/>
      <c r="F82" s="959"/>
      <c r="G82" s="959"/>
      <c r="H82" s="32"/>
      <c r="I82" s="32"/>
      <c r="J82" s="32"/>
      <c r="K82" s="32"/>
      <c r="L82" s="32"/>
      <c r="M82" s="32"/>
      <c r="N82" s="32"/>
    </row>
    <row r="83" spans="1:14" ht="26.4">
      <c r="A83" s="604"/>
      <c r="B83" s="956"/>
      <c r="C83" s="91" t="s">
        <v>1111</v>
      </c>
      <c r="D83" s="130">
        <v>36.51</v>
      </c>
      <c r="E83" s="959"/>
      <c r="F83" s="959"/>
      <c r="G83" s="959"/>
      <c r="H83" s="32"/>
      <c r="I83" s="32"/>
      <c r="J83" s="32"/>
      <c r="K83" s="32"/>
      <c r="L83" s="32"/>
      <c r="M83" s="32"/>
      <c r="N83" s="32"/>
    </row>
    <row r="84" spans="1:14" ht="26.4">
      <c r="A84" s="604"/>
      <c r="B84" s="956"/>
      <c r="C84" s="91" t="s">
        <v>1112</v>
      </c>
      <c r="D84" s="130">
        <v>18.62</v>
      </c>
      <c r="E84" s="959"/>
      <c r="F84" s="959"/>
      <c r="G84" s="959"/>
      <c r="H84" s="32"/>
      <c r="I84" s="32"/>
      <c r="J84" s="32"/>
      <c r="K84" s="32"/>
      <c r="L84" s="32"/>
      <c r="M84" s="32"/>
      <c r="N84" s="32"/>
    </row>
    <row r="85" spans="1:14">
      <c r="A85" s="604"/>
      <c r="B85" s="957"/>
      <c r="C85" s="91" t="s">
        <v>70</v>
      </c>
      <c r="D85" s="130">
        <f>(D83+D84)/2</f>
        <v>27.565000000000001</v>
      </c>
      <c r="E85" s="959"/>
      <c r="F85" s="959"/>
      <c r="G85" s="959"/>
      <c r="H85" s="32"/>
      <c r="I85" s="32"/>
      <c r="J85" s="32"/>
      <c r="K85" s="32"/>
      <c r="L85" s="32"/>
      <c r="M85" s="32"/>
      <c r="N85" s="32"/>
    </row>
    <row r="86" spans="1:14">
      <c r="A86" s="604"/>
      <c r="B86" s="828" t="s">
        <v>72</v>
      </c>
      <c r="C86" s="91" t="s">
        <v>1107</v>
      </c>
      <c r="D86" s="130">
        <v>16.73</v>
      </c>
      <c r="E86" s="959"/>
      <c r="F86" s="959"/>
      <c r="G86" s="959"/>
      <c r="H86" s="32"/>
      <c r="I86" s="32"/>
      <c r="J86" s="32"/>
      <c r="K86" s="32"/>
      <c r="L86" s="32"/>
      <c r="M86" s="32"/>
      <c r="N86" s="32"/>
    </row>
    <row r="87" spans="1:14" ht="26.4">
      <c r="A87" s="604"/>
      <c r="B87" s="956"/>
      <c r="C87" s="91" t="s">
        <v>1111</v>
      </c>
      <c r="D87" s="130">
        <v>3.99</v>
      </c>
      <c r="E87" s="959"/>
      <c r="F87" s="959"/>
      <c r="G87" s="959"/>
      <c r="H87" s="32"/>
      <c r="I87" s="32"/>
      <c r="J87" s="32"/>
      <c r="K87" s="32"/>
      <c r="L87" s="32"/>
      <c r="M87" s="32"/>
      <c r="N87" s="32"/>
    </row>
    <row r="88" spans="1:14" ht="26.4">
      <c r="A88" s="604"/>
      <c r="B88" s="956"/>
      <c r="C88" s="91" t="s">
        <v>1112</v>
      </c>
      <c r="D88" s="130">
        <v>30.29</v>
      </c>
      <c r="E88" s="959"/>
      <c r="F88" s="959"/>
      <c r="G88" s="959"/>
      <c r="H88" s="32"/>
      <c r="I88" s="32"/>
      <c r="J88" s="32"/>
      <c r="K88" s="32"/>
      <c r="L88" s="32"/>
      <c r="M88" s="32"/>
      <c r="N88" s="32"/>
    </row>
    <row r="89" spans="1:14">
      <c r="A89" s="604"/>
      <c r="B89" s="957"/>
      <c r="C89" s="91" t="s">
        <v>70</v>
      </c>
      <c r="D89" s="130">
        <f>(D87+D88)/2</f>
        <v>17.14</v>
      </c>
      <c r="E89" s="959"/>
      <c r="F89" s="959"/>
      <c r="G89" s="959"/>
      <c r="H89" s="32"/>
      <c r="I89" s="32"/>
      <c r="J89" s="32"/>
      <c r="K89" s="32"/>
      <c r="L89" s="32"/>
      <c r="M89" s="32"/>
      <c r="N89" s="32"/>
    </row>
    <row r="90" spans="1:14">
      <c r="A90" s="604"/>
      <c r="B90" s="983" t="s">
        <v>73</v>
      </c>
      <c r="C90" s="91" t="s">
        <v>1107</v>
      </c>
      <c r="D90" s="130">
        <v>36.799999999999997</v>
      </c>
      <c r="E90" s="959"/>
      <c r="F90" s="959"/>
      <c r="G90" s="959"/>
      <c r="H90" s="32"/>
      <c r="I90" s="32"/>
      <c r="J90" s="32"/>
      <c r="K90" s="32"/>
      <c r="L90" s="32"/>
      <c r="M90" s="32"/>
      <c r="N90" s="32"/>
    </row>
    <row r="91" spans="1:14" ht="26.4">
      <c r="A91" s="604"/>
      <c r="B91" s="1173"/>
      <c r="C91" s="91" t="s">
        <v>1111</v>
      </c>
      <c r="D91" s="130">
        <v>12.87</v>
      </c>
      <c r="E91" s="959"/>
      <c r="F91" s="959"/>
      <c r="G91" s="959"/>
      <c r="H91" s="32"/>
      <c r="I91" s="32"/>
      <c r="J91" s="32"/>
      <c r="K91" s="32"/>
      <c r="L91" s="32"/>
      <c r="M91" s="32"/>
      <c r="N91" s="32"/>
    </row>
    <row r="92" spans="1:14" ht="26.4">
      <c r="A92" s="604"/>
      <c r="B92" s="1173"/>
      <c r="C92" s="91" t="s">
        <v>1112</v>
      </c>
      <c r="D92" s="130">
        <v>165.98</v>
      </c>
      <c r="E92" s="959"/>
      <c r="F92" s="959"/>
      <c r="G92" s="959"/>
      <c r="H92" s="32"/>
      <c r="I92" s="32"/>
      <c r="J92" s="32"/>
      <c r="K92" s="32"/>
      <c r="L92" s="32"/>
      <c r="M92" s="32"/>
      <c r="N92" s="32"/>
    </row>
    <row r="93" spans="1:14" ht="15" customHeight="1">
      <c r="A93" s="604"/>
      <c r="B93" s="1173"/>
      <c r="C93" s="91" t="s">
        <v>70</v>
      </c>
      <c r="D93" s="130">
        <f>(D91+D92)/2</f>
        <v>89.424999999999997</v>
      </c>
      <c r="E93" s="974"/>
      <c r="F93" s="974"/>
      <c r="G93" s="974"/>
      <c r="H93" s="32"/>
      <c r="I93" s="32"/>
      <c r="J93" s="32"/>
      <c r="K93" s="32"/>
      <c r="L93" s="32"/>
      <c r="M93" s="32"/>
      <c r="N93" s="32"/>
    </row>
    <row r="94" spans="1:14" ht="15.75" customHeight="1">
      <c r="A94" s="5"/>
      <c r="B94" s="1028" t="s">
        <v>1113</v>
      </c>
      <c r="C94" s="1028"/>
      <c r="D94" s="1028"/>
      <c r="E94" s="1028"/>
      <c r="F94" s="1028"/>
      <c r="G94" s="1028"/>
      <c r="H94" s="32"/>
      <c r="I94" s="32"/>
      <c r="J94" s="5"/>
      <c r="K94" s="5"/>
      <c r="L94" s="5"/>
      <c r="M94" s="5"/>
      <c r="N94" s="5"/>
    </row>
    <row r="95" spans="1:14">
      <c r="A95" s="586"/>
      <c r="B95" s="36" t="s">
        <v>74</v>
      </c>
      <c r="C95" s="807" t="s">
        <v>40</v>
      </c>
      <c r="D95" s="807"/>
      <c r="E95" s="807"/>
      <c r="F95" s="807"/>
      <c r="G95" s="807"/>
      <c r="H95" s="5"/>
      <c r="I95" s="5"/>
      <c r="J95" s="5"/>
      <c r="K95" s="5"/>
      <c r="L95" s="5"/>
      <c r="M95" s="5"/>
      <c r="N95" s="5"/>
    </row>
    <row r="96" spans="1:14">
      <c r="A96" s="5"/>
      <c r="B96" s="5"/>
      <c r="C96" s="598"/>
      <c r="D96" s="374"/>
      <c r="E96" s="585"/>
      <c r="F96" s="585"/>
      <c r="G96" s="585"/>
      <c r="H96" s="5"/>
      <c r="I96" s="5"/>
      <c r="J96" s="5"/>
      <c r="K96" s="5"/>
      <c r="L96" s="5"/>
      <c r="M96" s="5"/>
      <c r="N96" s="5"/>
    </row>
    <row r="97" spans="1:14">
      <c r="A97" s="5"/>
      <c r="B97" s="5"/>
      <c r="C97" s="5"/>
      <c r="D97" s="374"/>
      <c r="H97" s="5"/>
      <c r="I97" s="5"/>
      <c r="J97" s="5"/>
      <c r="K97" s="5"/>
      <c r="L97" s="5"/>
      <c r="M97" s="5"/>
      <c r="N97" s="5"/>
    </row>
    <row r="98" spans="1:14" ht="15" customHeight="1">
      <c r="A98" s="5"/>
      <c r="B98" s="5"/>
      <c r="C98" s="5"/>
      <c r="D98" s="361"/>
      <c r="H98" s="585"/>
      <c r="I98" s="5"/>
      <c r="J98" s="5"/>
      <c r="K98" s="5"/>
      <c r="L98" s="5"/>
      <c r="M98" s="5"/>
      <c r="N98" s="5"/>
    </row>
    <row r="99" spans="1:14" ht="15" customHeight="1">
      <c r="B99" s="843" t="s">
        <v>1114</v>
      </c>
      <c r="C99" s="843"/>
      <c r="D99" s="843"/>
      <c r="E99" s="843"/>
      <c r="F99" s="843"/>
      <c r="G99" s="843"/>
    </row>
    <row r="100" spans="1:14" ht="15" customHeight="1">
      <c r="B100" s="933" t="s">
        <v>855</v>
      </c>
      <c r="C100" s="933"/>
      <c r="D100" s="933"/>
      <c r="E100" s="933"/>
      <c r="F100" s="933"/>
      <c r="G100" s="933"/>
    </row>
    <row r="101" spans="1:14">
      <c r="C101" s="615"/>
      <c r="D101" s="615"/>
    </row>
    <row r="102" spans="1:14">
      <c r="C102" s="614"/>
    </row>
    <row r="103" spans="1:14">
      <c r="C103" s="615"/>
      <c r="D103" s="615"/>
    </row>
    <row r="104" spans="1:14">
      <c r="C104" s="615"/>
    </row>
  </sheetData>
  <mergeCells count="68">
    <mergeCell ref="B9:E9"/>
    <mergeCell ref="A1:B1"/>
    <mergeCell ref="C3:E3"/>
    <mergeCell ref="C5:E5"/>
    <mergeCell ref="B6:E6"/>
    <mergeCell ref="C8:E8"/>
    <mergeCell ref="B25:E25"/>
    <mergeCell ref="C11:E11"/>
    <mergeCell ref="B12:E12"/>
    <mergeCell ref="C14:E14"/>
    <mergeCell ref="B15:E15"/>
    <mergeCell ref="B17:E17"/>
    <mergeCell ref="C18:E18"/>
    <mergeCell ref="C19:E19"/>
    <mergeCell ref="C20:E20"/>
    <mergeCell ref="C21:E21"/>
    <mergeCell ref="C22:E22"/>
    <mergeCell ref="B24:E24"/>
    <mergeCell ref="C41:E41"/>
    <mergeCell ref="C27:C30"/>
    <mergeCell ref="D27:D30"/>
    <mergeCell ref="E27:E30"/>
    <mergeCell ref="B31:E31"/>
    <mergeCell ref="B33:E33"/>
    <mergeCell ref="C34:E34"/>
    <mergeCell ref="C35:E35"/>
    <mergeCell ref="C36:E36"/>
    <mergeCell ref="B38:E38"/>
    <mergeCell ref="C39:E39"/>
    <mergeCell ref="C40:E40"/>
    <mergeCell ref="C61:E61"/>
    <mergeCell ref="B42:E42"/>
    <mergeCell ref="B44:E44"/>
    <mergeCell ref="B47:E47"/>
    <mergeCell ref="B49:E49"/>
    <mergeCell ref="B50:B51"/>
    <mergeCell ref="C50:E51"/>
    <mergeCell ref="C52:E52"/>
    <mergeCell ref="C53:E53"/>
    <mergeCell ref="B54:E54"/>
    <mergeCell ref="B55:E55"/>
    <mergeCell ref="C57:E57"/>
    <mergeCell ref="B71:N71"/>
    <mergeCell ref="B63:B64"/>
    <mergeCell ref="C63:C64"/>
    <mergeCell ref="D63:D64"/>
    <mergeCell ref="E63:E64"/>
    <mergeCell ref="F63:H63"/>
    <mergeCell ref="I63:K63"/>
    <mergeCell ref="L63:N63"/>
    <mergeCell ref="C67:N67"/>
    <mergeCell ref="B68:N68"/>
    <mergeCell ref="B69:N69"/>
    <mergeCell ref="B70:N70"/>
    <mergeCell ref="B94:G94"/>
    <mergeCell ref="C95:G95"/>
    <mergeCell ref="B99:G99"/>
    <mergeCell ref="B100:G100"/>
    <mergeCell ref="B72:N72"/>
    <mergeCell ref="B73:N73"/>
    <mergeCell ref="B75:N75"/>
    <mergeCell ref="B78:B81"/>
    <mergeCell ref="E78:E93"/>
    <mergeCell ref="F78:F93"/>
    <mergeCell ref="G78:G93"/>
    <mergeCell ref="B82:B85"/>
    <mergeCell ref="B86:B89"/>
    <mergeCell ref="B90:B93"/>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topLeftCell="A82" workbookViewId="0">
      <selection activeCell="C52" sqref="C52:E52"/>
    </sheetView>
  </sheetViews>
  <sheetFormatPr defaultRowHeight="13.2"/>
  <cols>
    <col min="1" max="1" width="6.44140625" style="38" bestFit="1" customWidth="1"/>
    <col min="2" max="2" width="48" style="38" customWidth="1"/>
    <col min="3" max="3" width="29.33203125" style="38" customWidth="1"/>
    <col min="4" max="4" width="20.109375" style="38" customWidth="1"/>
    <col min="5" max="5" width="18.6640625" style="38" customWidth="1"/>
    <col min="6" max="6" width="9.33203125" style="38" bestFit="1" customWidth="1"/>
    <col min="7" max="7" width="11.44140625" style="38" bestFit="1" customWidth="1"/>
    <col min="8" max="8" width="10" style="38" bestFit="1" customWidth="1"/>
    <col min="9" max="9" width="10.44140625" style="38" bestFit="1" customWidth="1"/>
    <col min="10" max="10" width="10" style="38" bestFit="1" customWidth="1"/>
    <col min="11" max="11" width="12" style="38" bestFit="1" customWidth="1"/>
    <col min="12" max="12" width="11.44140625" style="38" bestFit="1" customWidth="1"/>
    <col min="13" max="14" width="6.88671875" style="38" bestFit="1" customWidth="1"/>
    <col min="15" max="16384" width="8.88671875" style="38"/>
  </cols>
  <sheetData>
    <row r="1" spans="1:14">
      <c r="A1" s="804" t="s">
        <v>0</v>
      </c>
      <c r="B1" s="804"/>
      <c r="C1" s="5"/>
      <c r="D1" s="360"/>
      <c r="E1" s="5"/>
      <c r="F1" s="5"/>
      <c r="G1" s="5"/>
      <c r="H1" s="5"/>
      <c r="I1" s="5"/>
      <c r="J1" s="5"/>
      <c r="K1" s="5"/>
      <c r="L1" s="5"/>
      <c r="M1" s="5"/>
      <c r="N1" s="5"/>
    </row>
    <row r="2" spans="1:14">
      <c r="A2" s="5"/>
      <c r="B2" s="5"/>
      <c r="C2" s="5"/>
      <c r="D2" s="361"/>
      <c r="E2" s="5"/>
      <c r="F2" s="5"/>
      <c r="G2" s="5"/>
      <c r="H2" s="5"/>
      <c r="I2" s="5"/>
      <c r="J2" s="5"/>
      <c r="K2" s="5"/>
      <c r="L2" s="5"/>
      <c r="M2" s="5"/>
      <c r="N2" s="5"/>
    </row>
    <row r="3" spans="1:14" ht="16.5" customHeight="1">
      <c r="A3" s="724" t="s">
        <v>1</v>
      </c>
      <c r="B3" s="2" t="s">
        <v>2</v>
      </c>
      <c r="C3" s="807" t="s">
        <v>1115</v>
      </c>
      <c r="D3" s="807"/>
      <c r="E3" s="807"/>
      <c r="F3" s="5"/>
      <c r="H3" s="5"/>
      <c r="I3" s="5"/>
      <c r="J3" s="5"/>
      <c r="K3" s="5"/>
      <c r="L3" s="5"/>
      <c r="M3" s="5"/>
      <c r="N3" s="5"/>
    </row>
    <row r="4" spans="1:14">
      <c r="A4" s="5"/>
      <c r="B4" s="5"/>
      <c r="C4" s="5"/>
      <c r="D4" s="362"/>
      <c r="E4" s="5"/>
      <c r="F4" s="5"/>
      <c r="G4" s="5"/>
      <c r="H4" s="5"/>
      <c r="I4" s="5"/>
      <c r="J4" s="5"/>
      <c r="K4" s="5"/>
      <c r="L4" s="5"/>
      <c r="M4" s="5"/>
      <c r="N4" s="5"/>
    </row>
    <row r="5" spans="1:14" ht="14.4" customHeight="1">
      <c r="A5" s="19">
        <v>1</v>
      </c>
      <c r="B5" s="2" t="s">
        <v>3</v>
      </c>
      <c r="C5" s="805" t="s">
        <v>690</v>
      </c>
      <c r="D5" s="805"/>
      <c r="E5" s="805"/>
      <c r="F5" s="5"/>
      <c r="G5" s="5"/>
      <c r="H5" s="5"/>
      <c r="I5" s="5"/>
      <c r="J5" s="5"/>
      <c r="K5" s="5"/>
      <c r="L5" s="5"/>
      <c r="M5" s="5"/>
      <c r="N5" s="5"/>
    </row>
    <row r="6" spans="1:14">
      <c r="A6" s="729"/>
      <c r="B6" s="810" t="s">
        <v>5</v>
      </c>
      <c r="C6" s="810"/>
      <c r="D6" s="810"/>
      <c r="E6" s="810"/>
      <c r="F6" s="5"/>
      <c r="G6" s="5"/>
      <c r="H6" s="5"/>
      <c r="I6" s="5"/>
      <c r="J6" s="5"/>
      <c r="K6" s="5"/>
      <c r="L6" s="5"/>
      <c r="M6" s="5"/>
      <c r="N6" s="5"/>
    </row>
    <row r="7" spans="1:14">
      <c r="A7" s="729"/>
      <c r="B7" s="6"/>
      <c r="C7" s="5"/>
      <c r="D7" s="362"/>
      <c r="E7" s="5"/>
      <c r="F7" s="5"/>
      <c r="G7" s="5"/>
      <c r="H7" s="5"/>
      <c r="I7" s="5"/>
      <c r="J7" s="5"/>
      <c r="K7" s="5"/>
      <c r="L7" s="5"/>
      <c r="M7" s="5"/>
      <c r="N7" s="5"/>
    </row>
    <row r="8" spans="1:14">
      <c r="A8" s="729">
        <v>2</v>
      </c>
      <c r="B8" s="2" t="s">
        <v>6</v>
      </c>
      <c r="C8" s="1139" t="s">
        <v>1116</v>
      </c>
      <c r="D8" s="807"/>
      <c r="E8" s="807"/>
      <c r="F8" s="5"/>
      <c r="G8" s="5"/>
      <c r="H8" s="5"/>
      <c r="I8" s="5"/>
      <c r="J8" s="5"/>
      <c r="K8" s="5"/>
      <c r="L8" s="5"/>
      <c r="M8" s="5"/>
      <c r="N8" s="5"/>
    </row>
    <row r="9" spans="1:14">
      <c r="A9" s="729"/>
      <c r="B9" s="810" t="s">
        <v>5</v>
      </c>
      <c r="C9" s="810"/>
      <c r="D9" s="810"/>
      <c r="E9" s="810"/>
      <c r="F9" s="5"/>
      <c r="G9" s="5"/>
      <c r="H9" s="5"/>
      <c r="I9" s="5"/>
      <c r="J9" s="5"/>
      <c r="K9" s="5"/>
      <c r="L9" s="5"/>
      <c r="M9" s="5"/>
      <c r="N9" s="5"/>
    </row>
    <row r="10" spans="1:14">
      <c r="A10" s="729"/>
      <c r="B10" s="6"/>
      <c r="C10" s="5"/>
      <c r="D10" s="362"/>
      <c r="E10" s="5"/>
      <c r="F10" s="5"/>
      <c r="G10" s="5"/>
      <c r="H10" s="5"/>
      <c r="I10" s="5"/>
      <c r="J10" s="5"/>
      <c r="K10" s="5"/>
      <c r="L10" s="5"/>
      <c r="M10" s="5"/>
      <c r="N10" s="5"/>
    </row>
    <row r="11" spans="1:14" ht="27" customHeight="1">
      <c r="A11" s="729">
        <v>3</v>
      </c>
      <c r="B11" s="2" t="s">
        <v>7</v>
      </c>
      <c r="C11" s="805" t="s">
        <v>332</v>
      </c>
      <c r="D11" s="805"/>
      <c r="E11" s="805"/>
      <c r="F11" s="5"/>
      <c r="G11" s="5"/>
      <c r="H11" s="5"/>
      <c r="I11" s="5"/>
      <c r="J11" s="5"/>
      <c r="K11" s="5"/>
      <c r="L11" s="5"/>
      <c r="M11" s="5"/>
      <c r="N11" s="5"/>
    </row>
    <row r="12" spans="1:14">
      <c r="A12" s="729"/>
      <c r="B12" s="810" t="s">
        <v>5</v>
      </c>
      <c r="C12" s="810"/>
      <c r="D12" s="810"/>
      <c r="E12" s="810"/>
      <c r="F12" s="5"/>
      <c r="G12" s="5"/>
      <c r="H12" s="5"/>
      <c r="I12" s="5"/>
      <c r="J12" s="5"/>
      <c r="K12" s="5"/>
      <c r="L12" s="5"/>
      <c r="M12" s="5"/>
      <c r="N12" s="5"/>
    </row>
    <row r="13" spans="1:14">
      <c r="A13" s="729"/>
      <c r="B13" s="6"/>
      <c r="C13" s="5"/>
      <c r="D13" s="362"/>
      <c r="E13" s="5"/>
      <c r="F13" s="5"/>
      <c r="G13" s="5"/>
      <c r="H13" s="5"/>
      <c r="I13" s="5"/>
      <c r="J13" s="5"/>
      <c r="K13" s="5"/>
      <c r="L13" s="5"/>
      <c r="M13" s="5"/>
      <c r="N13" s="5"/>
    </row>
    <row r="14" spans="1:14">
      <c r="A14" s="729">
        <v>4</v>
      </c>
      <c r="B14" s="2" t="s">
        <v>9</v>
      </c>
      <c r="C14" s="807" t="s">
        <v>1117</v>
      </c>
      <c r="D14" s="807"/>
      <c r="E14" s="807"/>
      <c r="F14" s="175"/>
      <c r="G14" s="5"/>
      <c r="H14" s="5"/>
      <c r="I14" s="5"/>
      <c r="J14" s="5"/>
      <c r="K14" s="5"/>
      <c r="L14" s="5"/>
      <c r="M14" s="5"/>
      <c r="N14" s="5"/>
    </row>
    <row r="15" spans="1:14">
      <c r="A15" s="729"/>
      <c r="B15" s="810" t="s">
        <v>10</v>
      </c>
      <c r="C15" s="810"/>
      <c r="D15" s="810"/>
      <c r="E15" s="810"/>
      <c r="F15" s="175"/>
      <c r="G15" s="5"/>
      <c r="H15" s="5"/>
      <c r="I15" s="5"/>
      <c r="J15" s="5"/>
      <c r="K15" s="5"/>
      <c r="L15" s="5"/>
      <c r="M15" s="5"/>
      <c r="N15" s="5"/>
    </row>
    <row r="16" spans="1:14">
      <c r="A16" s="729"/>
      <c r="B16" s="5"/>
      <c r="C16" s="5"/>
      <c r="D16" s="362"/>
      <c r="E16" s="5"/>
      <c r="F16" s="5"/>
      <c r="G16" s="5"/>
      <c r="H16" s="5"/>
      <c r="I16" s="5"/>
      <c r="J16" s="5"/>
      <c r="K16" s="5"/>
      <c r="L16" s="5"/>
      <c r="M16" s="5"/>
      <c r="N16" s="5"/>
    </row>
    <row r="17" spans="1:14" ht="30.75" customHeight="1">
      <c r="A17" s="729">
        <v>5</v>
      </c>
      <c r="B17" s="767" t="s">
        <v>308</v>
      </c>
      <c r="C17" s="800"/>
      <c r="D17" s="800"/>
      <c r="E17" s="800"/>
      <c r="F17" s="6"/>
      <c r="G17" s="6"/>
      <c r="H17" s="6"/>
      <c r="I17" s="6"/>
      <c r="J17" s="8"/>
      <c r="K17" s="8"/>
      <c r="L17" s="8"/>
      <c r="M17" s="8"/>
      <c r="N17" s="8"/>
    </row>
    <row r="18" spans="1:14">
      <c r="A18" s="729"/>
      <c r="B18" s="2" t="s">
        <v>12</v>
      </c>
      <c r="C18" s="1101">
        <v>0.125</v>
      </c>
      <c r="D18" s="807"/>
      <c r="E18" s="807"/>
      <c r="F18" s="175"/>
      <c r="G18" s="8"/>
      <c r="H18" s="8"/>
      <c r="I18" s="8"/>
      <c r="J18" s="8"/>
      <c r="K18" s="8"/>
      <c r="L18" s="196"/>
      <c r="M18" s="8"/>
      <c r="N18" s="8"/>
    </row>
    <row r="19" spans="1:14" ht="26.4">
      <c r="A19" s="729"/>
      <c r="B19" s="713" t="s">
        <v>1012</v>
      </c>
      <c r="C19" s="834" t="s">
        <v>692</v>
      </c>
      <c r="D19" s="834"/>
      <c r="E19" s="834"/>
      <c r="F19" s="719"/>
      <c r="G19" s="8" t="s">
        <v>119</v>
      </c>
      <c r="H19" s="5"/>
      <c r="I19" s="8"/>
      <c r="J19" s="8"/>
      <c r="K19" s="8"/>
      <c r="L19" s="8"/>
      <c r="M19" s="8"/>
      <c r="N19" s="8"/>
    </row>
    <row r="20" spans="1:14">
      <c r="A20" s="729"/>
      <c r="B20" s="713" t="s">
        <v>116</v>
      </c>
      <c r="C20" s="834" t="s">
        <v>106</v>
      </c>
      <c r="D20" s="834"/>
      <c r="E20" s="834"/>
      <c r="F20" s="719"/>
      <c r="G20" s="8"/>
      <c r="H20" s="8"/>
      <c r="I20" s="8"/>
      <c r="J20" s="8"/>
      <c r="K20" s="8"/>
      <c r="L20" s="8"/>
      <c r="M20" s="8"/>
      <c r="N20" s="8"/>
    </row>
    <row r="21" spans="1:14">
      <c r="A21" s="729"/>
      <c r="B21" s="717" t="s">
        <v>15</v>
      </c>
      <c r="C21" s="834" t="s">
        <v>107</v>
      </c>
      <c r="D21" s="834"/>
      <c r="E21" s="834"/>
      <c r="F21" s="719"/>
      <c r="G21" s="8"/>
      <c r="H21" s="8"/>
      <c r="I21" s="8"/>
      <c r="J21" s="8"/>
      <c r="K21" s="8"/>
      <c r="L21" s="8"/>
      <c r="M21" s="8"/>
      <c r="N21" s="8"/>
    </row>
    <row r="22" spans="1:14">
      <c r="A22" s="729"/>
      <c r="B22" s="707" t="s">
        <v>16</v>
      </c>
      <c r="C22" s="762" t="s">
        <v>89</v>
      </c>
      <c r="D22" s="762"/>
      <c r="E22" s="762"/>
      <c r="F22" s="719"/>
      <c r="G22" s="8"/>
      <c r="H22" s="8"/>
      <c r="I22" s="8"/>
      <c r="J22" s="8"/>
      <c r="K22" s="8"/>
      <c r="L22" s="8"/>
      <c r="M22" s="8"/>
      <c r="N22" s="8"/>
    </row>
    <row r="23" spans="1:14">
      <c r="A23" s="729"/>
      <c r="B23" s="719"/>
      <c r="C23" s="719"/>
      <c r="D23" s="366"/>
      <c r="E23" s="719"/>
      <c r="F23" s="719"/>
      <c r="G23" s="8"/>
      <c r="H23" s="8"/>
      <c r="I23" s="8"/>
      <c r="J23" s="8"/>
      <c r="K23" s="8"/>
      <c r="L23" s="8"/>
      <c r="M23" s="8"/>
      <c r="N23" s="8"/>
    </row>
    <row r="24" spans="1:14">
      <c r="A24" s="729">
        <v>6</v>
      </c>
      <c r="B24" s="767" t="s">
        <v>312</v>
      </c>
      <c r="C24" s="767"/>
      <c r="D24" s="767"/>
      <c r="E24" s="767"/>
      <c r="F24" s="6"/>
      <c r="G24" s="6"/>
      <c r="H24" s="8"/>
      <c r="I24" s="6"/>
      <c r="J24" s="6"/>
      <c r="K24" s="5"/>
      <c r="L24" s="5"/>
      <c r="M24" s="5"/>
      <c r="N24" s="5"/>
    </row>
    <row r="25" spans="1:14">
      <c r="A25" s="729"/>
      <c r="B25" s="812" t="s">
        <v>19</v>
      </c>
      <c r="C25" s="813"/>
      <c r="D25" s="813"/>
      <c r="E25" s="842"/>
      <c r="F25" s="719"/>
      <c r="G25" s="5"/>
      <c r="H25" s="5"/>
      <c r="I25" s="5"/>
      <c r="J25" s="5"/>
      <c r="K25" s="5"/>
      <c r="L25" s="5"/>
      <c r="M25" s="5"/>
      <c r="N25" s="5"/>
    </row>
    <row r="26" spans="1:14">
      <c r="A26" s="729"/>
      <c r="B26" s="707" t="s">
        <v>20</v>
      </c>
      <c r="C26" s="708" t="s">
        <v>97</v>
      </c>
      <c r="D26" s="364" t="s">
        <v>98</v>
      </c>
      <c r="E26" s="708" t="s">
        <v>22</v>
      </c>
      <c r="F26" s="719"/>
      <c r="G26" s="5"/>
      <c r="H26" s="5"/>
      <c r="I26" s="5"/>
      <c r="J26" s="5"/>
      <c r="K26" s="5"/>
      <c r="L26" s="5"/>
      <c r="M26" s="5"/>
      <c r="N26" s="5"/>
    </row>
    <row r="27" spans="1:14" ht="15" customHeight="1">
      <c r="A27" s="729"/>
      <c r="B27" s="714" t="s">
        <v>441</v>
      </c>
      <c r="C27" s="1084" t="s">
        <v>600</v>
      </c>
      <c r="D27" s="1084" t="s">
        <v>99</v>
      </c>
      <c r="E27" s="967" t="s">
        <v>91</v>
      </c>
      <c r="F27" s="719"/>
      <c r="G27" s="5"/>
      <c r="H27" s="5"/>
      <c r="I27" s="5"/>
      <c r="J27" s="5"/>
      <c r="K27" s="5"/>
      <c r="L27" s="5"/>
      <c r="M27" s="5"/>
      <c r="N27" s="5"/>
    </row>
    <row r="28" spans="1:14">
      <c r="A28" s="729"/>
      <c r="B28" s="714" t="s">
        <v>24</v>
      </c>
      <c r="C28" s="1085"/>
      <c r="D28" s="1085"/>
      <c r="E28" s="968"/>
      <c r="F28" s="719"/>
      <c r="G28" s="5"/>
      <c r="H28" s="5"/>
      <c r="I28" s="5"/>
      <c r="J28" s="5"/>
      <c r="K28" s="5"/>
      <c r="L28" s="5"/>
      <c r="M28" s="5"/>
      <c r="N28" s="5"/>
    </row>
    <row r="29" spans="1:14">
      <c r="A29" s="729"/>
      <c r="B29" s="714" t="s">
        <v>25</v>
      </c>
      <c r="C29" s="1085"/>
      <c r="D29" s="1085"/>
      <c r="E29" s="968"/>
      <c r="F29" s="719"/>
      <c r="G29" s="5"/>
      <c r="H29" s="5"/>
      <c r="I29" s="5"/>
      <c r="J29" s="5"/>
      <c r="K29" s="5"/>
      <c r="L29" s="5"/>
      <c r="M29" s="5"/>
      <c r="N29" s="5"/>
    </row>
    <row r="30" spans="1:14">
      <c r="A30" s="729"/>
      <c r="B30" s="714" t="s">
        <v>26</v>
      </c>
      <c r="C30" s="1086"/>
      <c r="D30" s="1086"/>
      <c r="E30" s="969"/>
      <c r="F30" s="719"/>
      <c r="G30" s="5"/>
      <c r="H30" s="5"/>
      <c r="I30" s="5"/>
      <c r="J30" s="5"/>
      <c r="K30" s="5"/>
      <c r="L30" s="5"/>
      <c r="M30" s="5"/>
      <c r="N30" s="5"/>
    </row>
    <row r="31" spans="1:14">
      <c r="A31" s="729"/>
      <c r="B31" s="768" t="s">
        <v>693</v>
      </c>
      <c r="C31" s="769"/>
      <c r="D31" s="769"/>
      <c r="E31" s="770"/>
      <c r="F31" s="719"/>
      <c r="G31" s="5"/>
      <c r="H31" s="5"/>
      <c r="I31" s="5"/>
      <c r="J31" s="5"/>
      <c r="K31" s="5"/>
      <c r="L31" s="5"/>
      <c r="M31" s="5"/>
      <c r="N31" s="5"/>
    </row>
    <row r="32" spans="1:14">
      <c r="A32" s="729"/>
      <c r="B32" s="8"/>
      <c r="C32" s="719"/>
      <c r="D32" s="366"/>
      <c r="E32" s="719"/>
      <c r="F32" s="719"/>
      <c r="G32" s="5"/>
      <c r="H32" s="5"/>
      <c r="I32" s="5"/>
      <c r="J32" s="5"/>
      <c r="K32" s="5"/>
      <c r="L32" s="5"/>
      <c r="M32" s="5"/>
      <c r="N32" s="5"/>
    </row>
    <row r="33" spans="1:14">
      <c r="A33" s="729">
        <v>7</v>
      </c>
      <c r="B33" s="767" t="s">
        <v>27</v>
      </c>
      <c r="C33" s="767"/>
      <c r="D33" s="767"/>
      <c r="E33" s="767"/>
      <c r="F33" s="6"/>
      <c r="G33" s="6"/>
      <c r="H33" s="6"/>
      <c r="I33" s="6"/>
      <c r="J33" s="6"/>
      <c r="K33" s="5"/>
      <c r="L33" s="5"/>
      <c r="M33" s="5"/>
      <c r="N33" s="5"/>
    </row>
    <row r="34" spans="1:14">
      <c r="A34" s="729"/>
      <c r="B34" s="707" t="s">
        <v>28</v>
      </c>
      <c r="C34" s="762" t="s">
        <v>106</v>
      </c>
      <c r="D34" s="762"/>
      <c r="E34" s="762"/>
      <c r="F34" s="8"/>
      <c r="G34" s="5"/>
      <c r="H34" s="5"/>
      <c r="I34" s="5"/>
      <c r="J34" s="5"/>
      <c r="K34" s="5"/>
      <c r="L34" s="5"/>
      <c r="M34" s="5"/>
      <c r="N34" s="5"/>
    </row>
    <row r="35" spans="1:14">
      <c r="A35" s="729"/>
      <c r="B35" s="707" t="s">
        <v>30</v>
      </c>
      <c r="C35" s="762" t="s">
        <v>107</v>
      </c>
      <c r="D35" s="762"/>
      <c r="E35" s="762"/>
      <c r="F35" s="8"/>
      <c r="G35" s="5"/>
      <c r="H35" s="5"/>
      <c r="I35" s="5"/>
      <c r="J35" s="5"/>
      <c r="K35" s="5"/>
      <c r="L35" s="5"/>
      <c r="M35" s="5"/>
      <c r="N35" s="5"/>
    </row>
    <row r="36" spans="1:14">
      <c r="A36" s="729"/>
      <c r="B36" s="707" t="s">
        <v>31</v>
      </c>
      <c r="C36" s="762" t="s">
        <v>89</v>
      </c>
      <c r="D36" s="762"/>
      <c r="E36" s="762"/>
      <c r="F36" s="8"/>
      <c r="G36" s="5"/>
      <c r="H36" s="5"/>
      <c r="I36" s="5"/>
      <c r="J36" s="5"/>
      <c r="K36" s="5"/>
      <c r="L36" s="5"/>
      <c r="M36" s="5"/>
      <c r="N36" s="5"/>
    </row>
    <row r="37" spans="1:14">
      <c r="A37" s="729"/>
      <c r="B37" s="5"/>
      <c r="C37" s="8"/>
      <c r="D37" s="363"/>
      <c r="E37" s="8"/>
      <c r="F37" s="8"/>
      <c r="G37" s="5"/>
      <c r="H37" s="5"/>
      <c r="I37" s="5"/>
      <c r="J37" s="5"/>
      <c r="K37" s="5"/>
      <c r="L37" s="5"/>
      <c r="M37" s="5"/>
      <c r="N37" s="5"/>
    </row>
    <row r="38" spans="1:14">
      <c r="A38" s="729">
        <v>8</v>
      </c>
      <c r="B38" s="767" t="s">
        <v>310</v>
      </c>
      <c r="C38" s="767"/>
      <c r="D38" s="767"/>
      <c r="E38" s="767"/>
      <c r="F38" s="6"/>
      <c r="G38" s="6"/>
      <c r="H38" s="6"/>
      <c r="I38" s="6"/>
      <c r="J38" s="6"/>
      <c r="K38" s="5"/>
      <c r="L38" s="5"/>
      <c r="M38" s="5"/>
      <c r="N38" s="5"/>
    </row>
    <row r="39" spans="1:14" ht="15" customHeight="1">
      <c r="A39" s="729"/>
      <c r="B39" s="707" t="s">
        <v>33</v>
      </c>
      <c r="C39" s="762" t="s">
        <v>106</v>
      </c>
      <c r="D39" s="762"/>
      <c r="E39" s="762"/>
      <c r="F39" s="8"/>
      <c r="G39" s="5"/>
      <c r="H39" s="5"/>
      <c r="I39" s="5"/>
      <c r="J39" s="5"/>
      <c r="K39" s="5"/>
      <c r="L39" s="5"/>
      <c r="M39" s="5"/>
      <c r="N39" s="5"/>
    </row>
    <row r="40" spans="1:14" ht="14.4" customHeight="1">
      <c r="A40" s="729"/>
      <c r="B40" s="707" t="s">
        <v>30</v>
      </c>
      <c r="C40" s="762" t="s">
        <v>107</v>
      </c>
      <c r="D40" s="762"/>
      <c r="E40" s="762"/>
      <c r="F40" s="8"/>
      <c r="G40" s="5"/>
      <c r="H40" s="5"/>
      <c r="I40" s="5"/>
      <c r="J40" s="5"/>
      <c r="K40" s="5"/>
      <c r="L40" s="5"/>
      <c r="M40" s="5"/>
      <c r="N40" s="5"/>
    </row>
    <row r="41" spans="1:14" ht="14.4" customHeight="1">
      <c r="A41" s="729"/>
      <c r="B41" s="707" t="s">
        <v>31</v>
      </c>
      <c r="C41" s="762" t="s">
        <v>89</v>
      </c>
      <c r="D41" s="762"/>
      <c r="E41" s="762"/>
      <c r="F41" s="8"/>
      <c r="G41" s="5"/>
      <c r="H41" s="5"/>
      <c r="I41" s="5"/>
      <c r="J41" s="5"/>
      <c r="K41" s="5"/>
      <c r="L41" s="5"/>
      <c r="M41" s="5"/>
      <c r="N41" s="5"/>
    </row>
    <row r="42" spans="1:14">
      <c r="A42" s="729"/>
      <c r="B42" s="768" t="s">
        <v>131</v>
      </c>
      <c r="C42" s="769"/>
      <c r="D42" s="769"/>
      <c r="E42" s="770"/>
      <c r="F42" s="8"/>
      <c r="G42" s="5"/>
      <c r="H42" s="5"/>
      <c r="I42" s="5"/>
      <c r="J42" s="5"/>
      <c r="K42" s="5"/>
      <c r="L42" s="5"/>
      <c r="M42" s="5"/>
      <c r="N42" s="5"/>
    </row>
    <row r="43" spans="1:14">
      <c r="A43" s="724"/>
      <c r="B43" s="5"/>
      <c r="C43" s="5"/>
      <c r="D43" s="367"/>
      <c r="E43" s="8"/>
      <c r="F43" s="5"/>
      <c r="G43" s="5"/>
      <c r="H43" s="5"/>
      <c r="I43" s="5"/>
      <c r="J43" s="5"/>
      <c r="K43" s="5"/>
      <c r="L43" s="5"/>
      <c r="M43" s="5"/>
      <c r="N43" s="5"/>
    </row>
    <row r="44" spans="1:14">
      <c r="A44" s="197">
        <v>9</v>
      </c>
      <c r="B44" s="824" t="s">
        <v>311</v>
      </c>
      <c r="C44" s="800"/>
      <c r="D44" s="800"/>
      <c r="E44" s="800"/>
      <c r="F44" s="12"/>
      <c r="G44" s="6"/>
      <c r="H44" s="6"/>
      <c r="I44" s="6"/>
      <c r="J44" s="5"/>
      <c r="K44" s="5"/>
      <c r="L44" s="5"/>
      <c r="M44" s="5"/>
      <c r="N44" s="5"/>
    </row>
    <row r="45" spans="1:14" ht="52.8">
      <c r="A45" s="708"/>
      <c r="B45" s="720" t="s">
        <v>36</v>
      </c>
      <c r="C45" s="720" t="s">
        <v>37</v>
      </c>
      <c r="D45" s="368" t="s">
        <v>38</v>
      </c>
      <c r="E45" s="720" t="s">
        <v>92</v>
      </c>
      <c r="F45" s="5"/>
      <c r="G45" s="5"/>
      <c r="H45" s="5"/>
      <c r="I45" s="5"/>
      <c r="J45" s="5"/>
      <c r="K45" s="5"/>
      <c r="L45" s="5"/>
      <c r="M45" s="5"/>
      <c r="N45" s="5"/>
    </row>
    <row r="46" spans="1:14" ht="303.60000000000002">
      <c r="A46" s="708"/>
      <c r="B46" s="227" t="s">
        <v>1118</v>
      </c>
      <c r="C46" s="227" t="s">
        <v>1119</v>
      </c>
      <c r="D46" s="227" t="s">
        <v>1120</v>
      </c>
      <c r="E46" s="599" t="s">
        <v>13</v>
      </c>
      <c r="F46" s="5"/>
      <c r="G46" s="5"/>
      <c r="H46" s="5"/>
      <c r="I46" s="5"/>
      <c r="J46" s="5"/>
      <c r="K46" s="5"/>
      <c r="L46" s="5"/>
      <c r="M46" s="5"/>
      <c r="N46" s="5"/>
    </row>
    <row r="47" spans="1:14">
      <c r="A47" s="123"/>
      <c r="B47" s="839" t="s">
        <v>1016</v>
      </c>
      <c r="C47" s="840"/>
      <c r="D47" s="840"/>
      <c r="E47" s="841"/>
      <c r="F47" s="719"/>
      <c r="G47" s="719"/>
      <c r="H47" s="719"/>
      <c r="I47" s="5"/>
      <c r="J47" s="5"/>
      <c r="K47" s="5"/>
      <c r="L47" s="5"/>
      <c r="M47" s="5"/>
      <c r="N47" s="5"/>
    </row>
    <row r="48" spans="1:14">
      <c r="A48" s="15"/>
      <c r="B48" s="37"/>
      <c r="C48" s="711"/>
      <c r="D48" s="367"/>
      <c r="E48" s="711"/>
      <c r="F48" s="719"/>
      <c r="G48" s="719"/>
      <c r="H48" s="719"/>
      <c r="I48" s="719"/>
      <c r="J48" s="5"/>
      <c r="K48" s="5"/>
      <c r="L48" s="5"/>
      <c r="M48" s="5"/>
      <c r="N48" s="5"/>
    </row>
    <row r="49" spans="1:14">
      <c r="A49" s="11">
        <v>10</v>
      </c>
      <c r="B49" s="766" t="s">
        <v>311</v>
      </c>
      <c r="C49" s="767"/>
      <c r="D49" s="767"/>
      <c r="E49" s="767"/>
      <c r="F49" s="719"/>
      <c r="G49" s="719"/>
      <c r="H49" s="719"/>
      <c r="I49" s="5"/>
      <c r="J49" s="5"/>
      <c r="K49" s="5"/>
      <c r="L49" s="5"/>
      <c r="M49" s="5"/>
      <c r="N49" s="5"/>
    </row>
    <row r="50" spans="1:14" ht="21.75" customHeight="1">
      <c r="A50" s="13"/>
      <c r="B50" s="867" t="s">
        <v>41</v>
      </c>
      <c r="C50" s="1032" t="s">
        <v>1119</v>
      </c>
      <c r="D50" s="1033"/>
      <c r="E50" s="1034"/>
      <c r="F50" s="5"/>
      <c r="G50" s="5"/>
      <c r="H50" s="5"/>
      <c r="I50" s="5"/>
      <c r="J50" s="5"/>
      <c r="K50" s="1"/>
      <c r="L50" s="5"/>
      <c r="M50" s="5"/>
      <c r="N50" s="5"/>
    </row>
    <row r="51" spans="1:14" ht="96" customHeight="1">
      <c r="A51" s="13"/>
      <c r="B51" s="868"/>
      <c r="C51" s="1035"/>
      <c r="D51" s="1036"/>
      <c r="E51" s="1037"/>
      <c r="F51" s="5"/>
      <c r="G51" s="5"/>
      <c r="H51" s="5"/>
      <c r="I51" s="5"/>
      <c r="J51" s="5"/>
      <c r="K51" s="1"/>
      <c r="L51" s="5"/>
      <c r="M51" s="5"/>
      <c r="N51" s="5"/>
    </row>
    <row r="52" spans="1:14" ht="115.8" customHeight="1">
      <c r="A52" s="11"/>
      <c r="B52" s="16" t="s">
        <v>42</v>
      </c>
      <c r="C52" s="764" t="s">
        <v>1120</v>
      </c>
      <c r="D52" s="764"/>
      <c r="E52" s="764"/>
      <c r="F52" s="5"/>
      <c r="G52" s="5"/>
      <c r="H52" s="5"/>
      <c r="I52" s="5"/>
      <c r="J52" s="5"/>
      <c r="K52" s="5"/>
      <c r="L52" s="5"/>
      <c r="M52" s="5"/>
      <c r="N52" s="5"/>
    </row>
    <row r="53" spans="1:14">
      <c r="A53" s="13"/>
      <c r="B53" s="16" t="s">
        <v>43</v>
      </c>
      <c r="C53" s="875" t="s">
        <v>44</v>
      </c>
      <c r="D53" s="876"/>
      <c r="E53" s="877"/>
      <c r="F53" s="5"/>
      <c r="G53" s="5"/>
      <c r="H53" s="5"/>
      <c r="I53" s="5"/>
      <c r="J53" s="5"/>
      <c r="K53" s="17"/>
      <c r="L53" s="5"/>
      <c r="M53" s="5"/>
      <c r="N53" s="5"/>
    </row>
    <row r="54" spans="1:14" ht="14.4" customHeight="1">
      <c r="A54" s="13"/>
      <c r="B54" s="839" t="s">
        <v>1016</v>
      </c>
      <c r="C54" s="840"/>
      <c r="D54" s="840"/>
      <c r="E54" s="841"/>
      <c r="F54" s="5"/>
      <c r="G54" s="5"/>
      <c r="H54" s="5"/>
      <c r="I54" s="5"/>
      <c r="J54" s="5"/>
      <c r="K54" s="17"/>
      <c r="L54" s="5"/>
      <c r="M54" s="5"/>
      <c r="N54" s="5"/>
    </row>
    <row r="55" spans="1:14">
      <c r="A55" s="18" t="s">
        <v>45</v>
      </c>
      <c r="B55" s="858" t="s">
        <v>46</v>
      </c>
      <c r="C55" s="858"/>
      <c r="D55" s="858"/>
      <c r="E55" s="858"/>
    </row>
    <row r="56" spans="1:14">
      <c r="A56" s="23"/>
      <c r="B56" s="24"/>
      <c r="C56" s="25"/>
      <c r="D56" s="369"/>
      <c r="E56" s="25"/>
      <c r="F56" s="25"/>
      <c r="G56" s="5"/>
      <c r="H56" s="5"/>
      <c r="I56" s="5"/>
      <c r="J56" s="5"/>
      <c r="K56" s="5"/>
      <c r="L56" s="5"/>
      <c r="M56" s="5"/>
      <c r="N56" s="5"/>
    </row>
    <row r="57" spans="1:14">
      <c r="A57" s="729">
        <v>11</v>
      </c>
      <c r="B57" s="2" t="s">
        <v>47</v>
      </c>
      <c r="C57" s="953"/>
      <c r="D57" s="953"/>
      <c r="E57" s="953"/>
      <c r="F57" s="6"/>
      <c r="G57" s="6"/>
      <c r="H57" s="26"/>
      <c r="I57" s="6"/>
      <c r="J57" s="6"/>
      <c r="K57" s="5"/>
      <c r="L57" s="5"/>
      <c r="M57" s="5"/>
      <c r="N57" s="5"/>
    </row>
    <row r="58" spans="1:14">
      <c r="A58" s="729"/>
      <c r="B58" s="735" t="s">
        <v>1216</v>
      </c>
      <c r="C58" s="1159" t="s">
        <v>1217</v>
      </c>
      <c r="D58" s="1160"/>
      <c r="E58" s="1161"/>
      <c r="F58" s="6"/>
      <c r="G58" s="6"/>
      <c r="H58" s="26"/>
      <c r="I58" s="6"/>
      <c r="J58" s="6"/>
      <c r="K58" s="5"/>
      <c r="L58" s="5"/>
      <c r="M58" s="5"/>
      <c r="N58" s="5"/>
    </row>
    <row r="59" spans="1:14" ht="26.4">
      <c r="A59" s="729"/>
      <c r="B59" s="735" t="s">
        <v>1218</v>
      </c>
      <c r="C59" s="1162"/>
      <c r="D59" s="1163"/>
      <c r="E59" s="1164"/>
      <c r="F59" s="6"/>
      <c r="G59" s="6"/>
      <c r="H59" s="26"/>
      <c r="I59" s="6"/>
      <c r="J59" s="6"/>
      <c r="K59" s="5"/>
      <c r="L59" s="5"/>
      <c r="M59" s="5"/>
      <c r="N59" s="5"/>
    </row>
    <row r="60" spans="1:14" ht="26.4">
      <c r="A60" s="729"/>
      <c r="B60" s="735" t="s">
        <v>1219</v>
      </c>
      <c r="C60" s="1165"/>
      <c r="D60" s="1166"/>
      <c r="E60" s="1167"/>
      <c r="F60" s="6"/>
      <c r="G60" s="6"/>
      <c r="H60" s="26"/>
      <c r="I60" s="6"/>
      <c r="J60" s="6"/>
      <c r="K60" s="5"/>
      <c r="L60" s="5"/>
      <c r="M60" s="5"/>
      <c r="N60" s="5"/>
    </row>
    <row r="61" spans="1:14">
      <c r="A61" s="729"/>
      <c r="F61" s="719"/>
      <c r="G61" s="719"/>
      <c r="H61" s="27"/>
      <c r="I61" s="27"/>
      <c r="J61" s="55"/>
      <c r="K61" s="5"/>
      <c r="L61" s="5"/>
      <c r="M61" s="5"/>
      <c r="N61" s="5"/>
    </row>
    <row r="62" spans="1:14">
      <c r="A62" s="729">
        <v>12</v>
      </c>
      <c r="B62" s="6" t="s">
        <v>48</v>
      </c>
      <c r="C62" s="6"/>
      <c r="D62" s="370"/>
      <c r="E62" s="26"/>
      <c r="F62" s="26"/>
      <c r="G62" s="6"/>
      <c r="H62" s="26"/>
      <c r="I62" s="26"/>
      <c r="J62" s="128"/>
      <c r="K62" s="6"/>
      <c r="L62" s="6"/>
      <c r="M62" s="6"/>
      <c r="N62" s="6"/>
    </row>
    <row r="63" spans="1:14">
      <c r="A63" s="729"/>
      <c r="B63" s="6"/>
      <c r="C63" s="6"/>
      <c r="D63" s="370"/>
      <c r="E63" s="26"/>
      <c r="F63" s="26"/>
      <c r="G63" s="26"/>
      <c r="H63" s="6"/>
      <c r="I63" s="6"/>
      <c r="J63" s="6"/>
      <c r="K63" s="6"/>
      <c r="L63" s="6"/>
      <c r="M63" s="6"/>
      <c r="N63" s="6"/>
    </row>
    <row r="64" spans="1:14">
      <c r="A64" s="729"/>
      <c r="B64" s="707" t="s">
        <v>49</v>
      </c>
      <c r="C64" s="762" t="s">
        <v>1121</v>
      </c>
      <c r="D64" s="762"/>
      <c r="E64" s="762"/>
      <c r="F64" s="27"/>
      <c r="G64" s="27"/>
      <c r="H64" s="719"/>
      <c r="I64" s="719"/>
      <c r="J64" s="719"/>
      <c r="K64" s="719"/>
      <c r="L64" s="719"/>
      <c r="M64" s="719"/>
      <c r="N64" s="719"/>
    </row>
    <row r="65" spans="1:14">
      <c r="A65" s="729"/>
      <c r="B65" s="719"/>
      <c r="C65" s="719"/>
      <c r="D65" s="371"/>
      <c r="E65" s="55"/>
      <c r="F65" s="719"/>
      <c r="G65" s="719"/>
      <c r="H65" s="55"/>
      <c r="I65" s="719"/>
      <c r="J65" s="55"/>
      <c r="K65" s="719"/>
      <c r="L65" s="719"/>
      <c r="M65" s="719"/>
      <c r="N65" s="719"/>
    </row>
    <row r="66" spans="1:14">
      <c r="A66" s="729"/>
      <c r="B66" s="767" t="s">
        <v>50</v>
      </c>
      <c r="C66" s="800" t="s">
        <v>1122</v>
      </c>
      <c r="D66" s="1093" t="s">
        <v>100</v>
      </c>
      <c r="E66" s="802" t="s">
        <v>96</v>
      </c>
      <c r="F66" s="790" t="s">
        <v>117</v>
      </c>
      <c r="G66" s="791"/>
      <c r="H66" s="792"/>
      <c r="I66" s="771" t="s">
        <v>52</v>
      </c>
      <c r="J66" s="771"/>
      <c r="K66" s="771"/>
      <c r="L66" s="771" t="s">
        <v>53</v>
      </c>
      <c r="M66" s="771"/>
      <c r="N66" s="771"/>
    </row>
    <row r="67" spans="1:14" ht="52.8">
      <c r="A67" s="724"/>
      <c r="B67" s="767"/>
      <c r="C67" s="801"/>
      <c r="D67" s="1094"/>
      <c r="E67" s="803"/>
      <c r="F67" s="707" t="s">
        <v>54</v>
      </c>
      <c r="G67" s="707" t="s">
        <v>55</v>
      </c>
      <c r="H67" s="707" t="s">
        <v>56</v>
      </c>
      <c r="I67" s="707" t="s">
        <v>57</v>
      </c>
      <c r="J67" s="707" t="s">
        <v>55</v>
      </c>
      <c r="K67" s="707" t="s">
        <v>56</v>
      </c>
      <c r="L67" s="707" t="s">
        <v>57</v>
      </c>
      <c r="M67" s="707" t="s">
        <v>55</v>
      </c>
      <c r="N67" s="707" t="s">
        <v>56</v>
      </c>
    </row>
    <row r="68" spans="1:14">
      <c r="A68" s="724"/>
      <c r="B68" s="707" t="s">
        <v>80</v>
      </c>
      <c r="C68" s="130">
        <v>564.54999999999995</v>
      </c>
      <c r="D68" s="728">
        <v>768.4</v>
      </c>
      <c r="E68" s="728" t="s">
        <v>40</v>
      </c>
      <c r="F68" s="728" t="s">
        <v>40</v>
      </c>
      <c r="G68" s="728" t="s">
        <v>40</v>
      </c>
      <c r="H68" s="728" t="s">
        <v>40</v>
      </c>
      <c r="I68" s="728" t="s">
        <v>40</v>
      </c>
      <c r="J68" s="728" t="s">
        <v>40</v>
      </c>
      <c r="K68" s="728" t="s">
        <v>40</v>
      </c>
      <c r="L68" s="728" t="s">
        <v>40</v>
      </c>
      <c r="M68" s="728" t="s">
        <v>40</v>
      </c>
      <c r="N68" s="728" t="s">
        <v>40</v>
      </c>
    </row>
    <row r="69" spans="1:14">
      <c r="A69" s="724"/>
      <c r="B69" s="707" t="s">
        <v>1105</v>
      </c>
      <c r="C69" s="130">
        <v>25014.6</v>
      </c>
      <c r="D69" s="728">
        <v>23995.35</v>
      </c>
      <c r="E69" s="728" t="s">
        <v>40</v>
      </c>
      <c r="F69" s="728" t="s">
        <v>40</v>
      </c>
      <c r="G69" s="728" t="s">
        <v>40</v>
      </c>
      <c r="H69" s="728" t="s">
        <v>40</v>
      </c>
      <c r="I69" s="728" t="s">
        <v>40</v>
      </c>
      <c r="J69" s="728" t="s">
        <v>40</v>
      </c>
      <c r="K69" s="728" t="s">
        <v>40</v>
      </c>
      <c r="L69" s="728" t="s">
        <v>40</v>
      </c>
      <c r="M69" s="728" t="s">
        <v>40</v>
      </c>
      <c r="N69" s="728" t="s">
        <v>40</v>
      </c>
    </row>
    <row r="70" spans="1:14" ht="13.8">
      <c r="A70" s="724"/>
      <c r="B70" s="707" t="s">
        <v>313</v>
      </c>
      <c r="C70" s="829" t="s">
        <v>76</v>
      </c>
      <c r="D70" s="829"/>
      <c r="E70" s="829"/>
      <c r="F70" s="829"/>
      <c r="G70" s="829"/>
      <c r="H70" s="829"/>
      <c r="I70" s="829"/>
      <c r="J70" s="829"/>
      <c r="K70" s="829"/>
      <c r="L70" s="829"/>
      <c r="M70" s="829"/>
      <c r="N70" s="829"/>
    </row>
    <row r="71" spans="1:14" s="5" customFormat="1" ht="13.2" customHeight="1">
      <c r="A71" s="724"/>
      <c r="B71" s="831" t="s">
        <v>1106</v>
      </c>
      <c r="C71" s="831"/>
      <c r="D71" s="831"/>
      <c r="E71" s="831"/>
      <c r="F71" s="831"/>
      <c r="G71" s="831"/>
      <c r="H71" s="831"/>
      <c r="I71" s="831"/>
      <c r="J71" s="831"/>
      <c r="K71" s="831"/>
      <c r="L71" s="831"/>
      <c r="M71" s="831"/>
      <c r="N71" s="831"/>
    </row>
    <row r="72" spans="1:14" ht="13.8">
      <c r="A72" s="724"/>
      <c r="B72" s="832" t="s">
        <v>79</v>
      </c>
      <c r="C72" s="832"/>
      <c r="D72" s="832"/>
      <c r="E72" s="832"/>
      <c r="F72" s="832"/>
      <c r="G72" s="832"/>
      <c r="H72" s="832"/>
      <c r="I72" s="832"/>
      <c r="J72" s="832"/>
      <c r="K72" s="832"/>
      <c r="L72" s="832"/>
      <c r="M72" s="832"/>
      <c r="N72" s="832"/>
    </row>
    <row r="73" spans="1:14">
      <c r="A73" s="724"/>
      <c r="B73" s="810" t="s">
        <v>60</v>
      </c>
      <c r="C73" s="810"/>
      <c r="D73" s="810"/>
      <c r="E73" s="810"/>
      <c r="F73" s="810"/>
      <c r="G73" s="810"/>
      <c r="H73" s="810"/>
      <c r="I73" s="810"/>
      <c r="J73" s="810"/>
      <c r="K73" s="810"/>
      <c r="L73" s="810"/>
      <c r="M73" s="810"/>
      <c r="N73" s="810"/>
    </row>
    <row r="74" spans="1:14">
      <c r="A74" s="1"/>
      <c r="B74" s="853" t="s">
        <v>61</v>
      </c>
      <c r="C74" s="853"/>
      <c r="D74" s="853"/>
      <c r="E74" s="853"/>
      <c r="F74" s="853"/>
      <c r="G74" s="853"/>
      <c r="H74" s="853"/>
      <c r="I74" s="853"/>
      <c r="J74" s="853"/>
      <c r="K74" s="853"/>
      <c r="L74" s="853"/>
      <c r="M74" s="853"/>
      <c r="N74" s="853"/>
    </row>
    <row r="75" spans="1:14">
      <c r="A75" s="724"/>
      <c r="B75" s="831" t="s">
        <v>110</v>
      </c>
      <c r="C75" s="831"/>
      <c r="D75" s="831"/>
      <c r="E75" s="831"/>
      <c r="F75" s="831"/>
      <c r="G75" s="831"/>
      <c r="H75" s="831"/>
      <c r="I75" s="831"/>
      <c r="J75" s="831"/>
      <c r="K75" s="831"/>
      <c r="L75" s="831"/>
      <c r="M75" s="831"/>
      <c r="N75" s="831"/>
    </row>
    <row r="76" spans="1:14">
      <c r="A76" s="724"/>
      <c r="B76" s="831" t="s">
        <v>62</v>
      </c>
      <c r="C76" s="831"/>
      <c r="D76" s="831"/>
      <c r="E76" s="831"/>
      <c r="F76" s="831"/>
      <c r="G76" s="831"/>
      <c r="H76" s="831"/>
      <c r="I76" s="831"/>
      <c r="J76" s="831"/>
      <c r="K76" s="831"/>
      <c r="L76" s="831"/>
      <c r="M76" s="831"/>
      <c r="N76" s="831"/>
    </row>
    <row r="77" spans="1:14">
      <c r="A77" s="724"/>
      <c r="B77" s="30"/>
      <c r="C77" s="30"/>
      <c r="D77" s="372"/>
      <c r="E77" s="30"/>
      <c r="F77" s="30"/>
      <c r="G77" s="8"/>
      <c r="H77" s="8"/>
      <c r="I77" s="8"/>
      <c r="J77" s="8"/>
      <c r="K77" s="8"/>
      <c r="L77" s="8" t="s">
        <v>119</v>
      </c>
      <c r="M77" s="8"/>
      <c r="N77" s="8"/>
    </row>
    <row r="78" spans="1:14" ht="27.6" customHeight="1">
      <c r="A78" s="729">
        <v>13</v>
      </c>
      <c r="B78" s="1173" t="s">
        <v>63</v>
      </c>
      <c r="C78" s="1174"/>
      <c r="D78" s="1174"/>
      <c r="E78" s="1174"/>
      <c r="F78" s="1174"/>
      <c r="G78" s="1174"/>
      <c r="H78" s="1174"/>
      <c r="I78" s="1174"/>
      <c r="J78" s="1174"/>
      <c r="K78" s="1174"/>
      <c r="L78" s="1174"/>
      <c r="M78" s="1174"/>
      <c r="N78" s="1174"/>
    </row>
    <row r="79" spans="1:14">
      <c r="A79" s="729"/>
      <c r="B79" s="5"/>
      <c r="C79" s="719"/>
      <c r="D79" s="366"/>
      <c r="E79" s="719"/>
      <c r="F79" s="719"/>
      <c r="G79" s="719"/>
      <c r="H79" s="719"/>
      <c r="I79" s="719"/>
      <c r="J79" s="719"/>
      <c r="K79" s="719"/>
      <c r="L79" s="719"/>
      <c r="M79" s="719"/>
      <c r="N79" s="719"/>
    </row>
    <row r="80" spans="1:14" ht="26.4">
      <c r="A80" s="724"/>
      <c r="B80" s="709" t="s">
        <v>64</v>
      </c>
      <c r="C80" s="708" t="s">
        <v>65</v>
      </c>
      <c r="D80" s="364" t="s">
        <v>342</v>
      </c>
      <c r="E80" s="708" t="s">
        <v>94</v>
      </c>
      <c r="F80" s="708" t="s">
        <v>67</v>
      </c>
      <c r="G80" s="708" t="s">
        <v>81</v>
      </c>
      <c r="H80" s="8"/>
      <c r="I80" s="8"/>
      <c r="J80" s="8"/>
      <c r="K80" s="8"/>
      <c r="L80" s="8"/>
      <c r="M80" s="8"/>
      <c r="N80" s="8"/>
    </row>
    <row r="81" spans="1:14" ht="25.5" customHeight="1">
      <c r="A81" s="724"/>
      <c r="B81" s="828" t="s">
        <v>440</v>
      </c>
      <c r="C81" s="91" t="s">
        <v>1123</v>
      </c>
      <c r="D81" s="130">
        <v>18.05</v>
      </c>
      <c r="E81" s="958" t="s">
        <v>1108</v>
      </c>
      <c r="F81" s="958" t="s">
        <v>1109</v>
      </c>
      <c r="G81" s="958" t="s">
        <v>1110</v>
      </c>
      <c r="H81" s="32"/>
      <c r="I81" s="32"/>
      <c r="J81" s="32"/>
      <c r="K81" s="32"/>
      <c r="L81" s="32"/>
      <c r="M81" s="32"/>
      <c r="N81" s="32"/>
    </row>
    <row r="82" spans="1:14" ht="26.4">
      <c r="A82" s="724"/>
      <c r="B82" s="956"/>
      <c r="C82" s="91" t="s">
        <v>1124</v>
      </c>
      <c r="D82" s="130">
        <v>30.63</v>
      </c>
      <c r="E82" s="959"/>
      <c r="F82" s="959"/>
      <c r="G82" s="959"/>
      <c r="H82" s="32"/>
      <c r="I82" s="32"/>
      <c r="J82" s="32"/>
      <c r="K82" s="32"/>
      <c r="L82" s="32"/>
      <c r="M82" s="32"/>
      <c r="N82" s="32"/>
    </row>
    <row r="83" spans="1:14" ht="26.4">
      <c r="A83" s="724"/>
      <c r="B83" s="956"/>
      <c r="C83" s="91" t="s">
        <v>1125</v>
      </c>
      <c r="D83" s="130">
        <v>5.52</v>
      </c>
      <c r="E83" s="959"/>
      <c r="F83" s="959"/>
      <c r="G83" s="959"/>
      <c r="H83" s="32"/>
      <c r="I83" s="32"/>
      <c r="J83" s="32"/>
      <c r="K83" s="32"/>
      <c r="L83" s="32"/>
      <c r="M83" s="32"/>
      <c r="N83" s="32"/>
    </row>
    <row r="84" spans="1:14">
      <c r="A84" s="724"/>
      <c r="B84" s="957"/>
      <c r="C84" s="91" t="s">
        <v>70</v>
      </c>
      <c r="D84" s="130">
        <f>(D82+D83)/2</f>
        <v>18.074999999999999</v>
      </c>
      <c r="E84" s="959"/>
      <c r="F84" s="959"/>
      <c r="G84" s="959"/>
      <c r="H84" s="32"/>
      <c r="I84" s="32"/>
      <c r="J84" s="32"/>
      <c r="K84" s="32"/>
      <c r="L84" s="32"/>
      <c r="M84" s="32"/>
      <c r="N84" s="32"/>
    </row>
    <row r="85" spans="1:14">
      <c r="A85" s="724"/>
      <c r="B85" s="828" t="s">
        <v>71</v>
      </c>
      <c r="C85" s="91" t="s">
        <v>1123</v>
      </c>
      <c r="D85" s="130">
        <v>15.68</v>
      </c>
      <c r="E85" s="959"/>
      <c r="F85" s="959"/>
      <c r="G85" s="959"/>
      <c r="H85" s="32"/>
      <c r="I85" s="32"/>
      <c r="J85" s="32"/>
      <c r="K85" s="32"/>
      <c r="L85" s="32"/>
      <c r="M85" s="32"/>
      <c r="N85" s="32"/>
    </row>
    <row r="86" spans="1:14" ht="26.4">
      <c r="A86" s="724"/>
      <c r="B86" s="956"/>
      <c r="C86" s="91" t="s">
        <v>1124</v>
      </c>
      <c r="D86" s="130">
        <v>181.56</v>
      </c>
      <c r="E86" s="959"/>
      <c r="F86" s="959"/>
      <c r="G86" s="959"/>
      <c r="H86" s="32"/>
      <c r="I86" s="32"/>
      <c r="J86" s="32"/>
      <c r="K86" s="32"/>
      <c r="L86" s="32"/>
      <c r="M86" s="32"/>
      <c r="N86" s="32"/>
    </row>
    <row r="87" spans="1:14" ht="26.4">
      <c r="A87" s="724"/>
      <c r="B87" s="956"/>
      <c r="C87" s="91" t="s">
        <v>1125</v>
      </c>
      <c r="D87" s="130">
        <v>153.99</v>
      </c>
      <c r="E87" s="959"/>
      <c r="F87" s="959"/>
      <c r="G87" s="959"/>
      <c r="H87" s="32"/>
      <c r="I87" s="32"/>
      <c r="J87" s="32"/>
      <c r="K87" s="32"/>
      <c r="L87" s="32"/>
      <c r="M87" s="32"/>
      <c r="N87" s="32"/>
    </row>
    <row r="88" spans="1:14">
      <c r="A88" s="724"/>
      <c r="B88" s="957"/>
      <c r="C88" s="91" t="s">
        <v>70</v>
      </c>
      <c r="D88" s="130">
        <f>(D86+D87)/2</f>
        <v>167.77500000000001</v>
      </c>
      <c r="E88" s="959"/>
      <c r="F88" s="959"/>
      <c r="G88" s="959"/>
      <c r="H88" s="32"/>
      <c r="I88" s="32"/>
      <c r="J88" s="32"/>
      <c r="K88" s="32"/>
      <c r="L88" s="32"/>
      <c r="M88" s="32"/>
      <c r="N88" s="32"/>
    </row>
    <row r="89" spans="1:14">
      <c r="A89" s="724"/>
      <c r="B89" s="828" t="s">
        <v>72</v>
      </c>
      <c r="C89" s="91" t="s">
        <v>1123</v>
      </c>
      <c r="D89" s="130">
        <v>54.09</v>
      </c>
      <c r="E89" s="959"/>
      <c r="F89" s="959"/>
      <c r="G89" s="959"/>
      <c r="H89" s="32"/>
      <c r="I89" s="32"/>
      <c r="J89" s="32"/>
      <c r="K89" s="32"/>
      <c r="L89" s="32"/>
      <c r="M89" s="32"/>
      <c r="N89" s="32"/>
    </row>
    <row r="90" spans="1:14" ht="26.4">
      <c r="A90" s="724"/>
      <c r="B90" s="956"/>
      <c r="C90" s="91" t="s">
        <v>1124</v>
      </c>
      <c r="D90" s="130">
        <v>7.37</v>
      </c>
      <c r="E90" s="959"/>
      <c r="F90" s="959"/>
      <c r="G90" s="959"/>
      <c r="H90" s="32"/>
      <c r="I90" s="32"/>
      <c r="J90" s="32"/>
      <c r="K90" s="32"/>
      <c r="L90" s="32"/>
      <c r="M90" s="32"/>
      <c r="N90" s="32"/>
    </row>
    <row r="91" spans="1:14" ht="26.4">
      <c r="A91" s="724"/>
      <c r="B91" s="956"/>
      <c r="C91" s="91" t="s">
        <v>1125</v>
      </c>
      <c r="D91" s="130">
        <v>20.12</v>
      </c>
      <c r="E91" s="959"/>
      <c r="F91" s="959"/>
      <c r="G91" s="959"/>
      <c r="H91" s="32"/>
      <c r="I91" s="32"/>
      <c r="J91" s="32"/>
      <c r="K91" s="32"/>
      <c r="L91" s="32"/>
      <c r="M91" s="32"/>
      <c r="N91" s="32"/>
    </row>
    <row r="92" spans="1:14">
      <c r="A92" s="724"/>
      <c r="B92" s="957"/>
      <c r="C92" s="91" t="s">
        <v>70</v>
      </c>
      <c r="D92" s="130">
        <f>(D90+D91)/2</f>
        <v>13.744999999999999</v>
      </c>
      <c r="E92" s="959"/>
      <c r="F92" s="959"/>
      <c r="G92" s="959"/>
      <c r="H92" s="32"/>
      <c r="I92" s="32"/>
      <c r="J92" s="32"/>
      <c r="K92" s="32"/>
      <c r="L92" s="32"/>
      <c r="M92" s="32"/>
      <c r="N92" s="32"/>
    </row>
    <row r="93" spans="1:14">
      <c r="A93" s="724"/>
      <c r="B93" s="983" t="s">
        <v>73</v>
      </c>
      <c r="C93" s="91" t="s">
        <v>1123</v>
      </c>
      <c r="D93" s="130">
        <v>33.369999999999997</v>
      </c>
      <c r="E93" s="959"/>
      <c r="F93" s="959"/>
      <c r="G93" s="959"/>
      <c r="H93" s="32"/>
      <c r="I93" s="32"/>
      <c r="J93" s="32"/>
      <c r="K93" s="32"/>
      <c r="L93" s="32"/>
      <c r="M93" s="32"/>
      <c r="N93" s="32"/>
    </row>
    <row r="94" spans="1:14" ht="26.4">
      <c r="A94" s="724"/>
      <c r="B94" s="1173"/>
      <c r="C94" s="91" t="s">
        <v>1124</v>
      </c>
      <c r="D94" s="130">
        <v>378.98</v>
      </c>
      <c r="E94" s="959"/>
      <c r="F94" s="959"/>
      <c r="G94" s="959"/>
      <c r="H94" s="32"/>
      <c r="I94" s="32"/>
      <c r="J94" s="32"/>
      <c r="K94" s="32"/>
      <c r="L94" s="32"/>
      <c r="M94" s="32"/>
      <c r="N94" s="32"/>
    </row>
    <row r="95" spans="1:14" ht="26.4">
      <c r="A95" s="724"/>
      <c r="B95" s="1173"/>
      <c r="C95" s="91" t="s">
        <v>1125</v>
      </c>
      <c r="D95" s="130">
        <v>26.95</v>
      </c>
      <c r="E95" s="959"/>
      <c r="F95" s="959"/>
      <c r="G95" s="959"/>
      <c r="H95" s="32"/>
      <c r="I95" s="32"/>
      <c r="J95" s="32"/>
      <c r="K95" s="32"/>
      <c r="L95" s="32"/>
      <c r="M95" s="32"/>
      <c r="N95" s="32"/>
    </row>
    <row r="96" spans="1:14" ht="15" customHeight="1">
      <c r="A96" s="724"/>
      <c r="B96" s="1173"/>
      <c r="C96" s="91" t="s">
        <v>70</v>
      </c>
      <c r="D96" s="130">
        <f>(D94+D95)/2</f>
        <v>202.965</v>
      </c>
      <c r="E96" s="974"/>
      <c r="F96" s="974"/>
      <c r="G96" s="974"/>
      <c r="H96" s="32"/>
      <c r="I96" s="32"/>
      <c r="J96" s="32"/>
      <c r="K96" s="32"/>
      <c r="L96" s="32"/>
      <c r="M96" s="32"/>
      <c r="N96" s="32"/>
    </row>
    <row r="97" spans="1:14" ht="15.75" customHeight="1">
      <c r="A97" s="5"/>
      <c r="B97" s="1028" t="s">
        <v>1113</v>
      </c>
      <c r="C97" s="1028"/>
      <c r="D97" s="1028"/>
      <c r="E97" s="1028"/>
      <c r="F97" s="1028"/>
      <c r="G97" s="1028"/>
      <c r="H97" s="32"/>
      <c r="I97" s="32"/>
      <c r="J97" s="5"/>
      <c r="K97" s="5"/>
      <c r="L97" s="5"/>
      <c r="M97" s="5"/>
      <c r="N97" s="5"/>
    </row>
    <row r="98" spans="1:14" ht="34.200000000000003" customHeight="1">
      <c r="A98" s="711"/>
      <c r="B98" s="36" t="s">
        <v>74</v>
      </c>
      <c r="C98" s="807" t="s">
        <v>1126</v>
      </c>
      <c r="D98" s="807"/>
      <c r="E98" s="807"/>
      <c r="F98" s="807"/>
      <c r="G98" s="807"/>
      <c r="H98" s="5"/>
      <c r="I98" s="5"/>
      <c r="J98" s="5"/>
      <c r="K98" s="5"/>
      <c r="L98" s="5"/>
      <c r="M98" s="5"/>
      <c r="N98" s="5"/>
    </row>
    <row r="99" spans="1:14" ht="13.8">
      <c r="A99" s="5"/>
      <c r="B99" s="5"/>
      <c r="C99" s="598"/>
      <c r="D99" s="374"/>
      <c r="E99" s="710"/>
      <c r="F99" s="710"/>
      <c r="G99" s="710"/>
      <c r="H99" s="5"/>
      <c r="I99" s="5"/>
      <c r="J99" s="5"/>
      <c r="K99" s="5"/>
      <c r="L99" s="5"/>
      <c r="M99" s="5"/>
      <c r="N99" s="5"/>
    </row>
    <row r="100" spans="1:14">
      <c r="A100" s="5"/>
      <c r="B100" s="5"/>
      <c r="C100" s="5"/>
      <c r="D100" s="374"/>
      <c r="H100" s="5"/>
      <c r="I100" s="5"/>
      <c r="J100" s="5"/>
      <c r="K100" s="5"/>
      <c r="L100" s="5"/>
      <c r="M100" s="5"/>
      <c r="N100" s="5"/>
    </row>
    <row r="101" spans="1:14" ht="15" customHeight="1">
      <c r="A101" s="5"/>
      <c r="B101" s="5"/>
      <c r="C101" s="5"/>
      <c r="D101" s="361"/>
      <c r="H101" s="710"/>
      <c r="I101" s="5"/>
      <c r="J101" s="5"/>
      <c r="K101" s="5"/>
      <c r="L101" s="5"/>
      <c r="M101" s="5"/>
      <c r="N101" s="5"/>
    </row>
    <row r="102" spans="1:14" ht="15" customHeight="1">
      <c r="B102" s="843" t="s">
        <v>1127</v>
      </c>
      <c r="C102" s="843"/>
      <c r="D102" s="843"/>
      <c r="E102" s="843"/>
      <c r="F102" s="843"/>
      <c r="G102" s="843"/>
    </row>
    <row r="103" spans="1:14" ht="15" customHeight="1">
      <c r="B103" s="933" t="s">
        <v>855</v>
      </c>
      <c r="C103" s="933"/>
      <c r="D103" s="933"/>
      <c r="E103" s="933"/>
      <c r="F103" s="933"/>
      <c r="G103" s="933"/>
    </row>
    <row r="104" spans="1:14">
      <c r="C104" s="138"/>
      <c r="D104" s="138"/>
    </row>
    <row r="105" spans="1:14">
      <c r="C105" s="173"/>
    </row>
    <row r="106" spans="1:14">
      <c r="C106" s="138"/>
      <c r="D106" s="138"/>
    </row>
    <row r="107" spans="1:14">
      <c r="C107" s="138"/>
    </row>
  </sheetData>
  <mergeCells count="69">
    <mergeCell ref="B9:E9"/>
    <mergeCell ref="A1:B1"/>
    <mergeCell ref="C3:E3"/>
    <mergeCell ref="C5:E5"/>
    <mergeCell ref="B6:E6"/>
    <mergeCell ref="C8:E8"/>
    <mergeCell ref="B25:E25"/>
    <mergeCell ref="C11:E11"/>
    <mergeCell ref="B12:E12"/>
    <mergeCell ref="C14:E14"/>
    <mergeCell ref="B15:E15"/>
    <mergeCell ref="B17:E17"/>
    <mergeCell ref="C18:E18"/>
    <mergeCell ref="C19:E19"/>
    <mergeCell ref="C20:E20"/>
    <mergeCell ref="C21:E21"/>
    <mergeCell ref="C22:E22"/>
    <mergeCell ref="B24:E24"/>
    <mergeCell ref="C58:E60"/>
    <mergeCell ref="C41:E41"/>
    <mergeCell ref="C27:C30"/>
    <mergeCell ref="D27:D30"/>
    <mergeCell ref="E27:E30"/>
    <mergeCell ref="B31:E31"/>
    <mergeCell ref="B33:E33"/>
    <mergeCell ref="C34:E34"/>
    <mergeCell ref="C35:E35"/>
    <mergeCell ref="C36:E36"/>
    <mergeCell ref="B38:E38"/>
    <mergeCell ref="C39:E39"/>
    <mergeCell ref="C40:E40"/>
    <mergeCell ref="C52:E52"/>
    <mergeCell ref="C53:E53"/>
    <mergeCell ref="B54:E54"/>
    <mergeCell ref="B55:E55"/>
    <mergeCell ref="C57:E57"/>
    <mergeCell ref="B42:E42"/>
    <mergeCell ref="B44:E44"/>
    <mergeCell ref="B47:E47"/>
    <mergeCell ref="B49:E49"/>
    <mergeCell ref="B50:B51"/>
    <mergeCell ref="C50:E51"/>
    <mergeCell ref="B71:N71"/>
    <mergeCell ref="C64:E64"/>
    <mergeCell ref="B66:B67"/>
    <mergeCell ref="C66:C67"/>
    <mergeCell ref="D66:D67"/>
    <mergeCell ref="E66:E67"/>
    <mergeCell ref="F66:H66"/>
    <mergeCell ref="I66:K66"/>
    <mergeCell ref="L66:N66"/>
    <mergeCell ref="C70:N70"/>
    <mergeCell ref="B72:N72"/>
    <mergeCell ref="B73:N73"/>
    <mergeCell ref="B75:N75"/>
    <mergeCell ref="B74:N74"/>
    <mergeCell ref="B76:N76"/>
    <mergeCell ref="B97:G97"/>
    <mergeCell ref="C98:G98"/>
    <mergeCell ref="B102:G102"/>
    <mergeCell ref="B103:G103"/>
    <mergeCell ref="B78:N78"/>
    <mergeCell ref="B81:B84"/>
    <mergeCell ref="E81:E96"/>
    <mergeCell ref="F81:F96"/>
    <mergeCell ref="G81:G96"/>
    <mergeCell ref="B85:B88"/>
    <mergeCell ref="B89:B92"/>
    <mergeCell ref="B93:B96"/>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topLeftCell="A91" workbookViewId="0">
      <selection activeCell="B17" sqref="B17:E17"/>
    </sheetView>
  </sheetViews>
  <sheetFormatPr defaultRowHeight="13.2"/>
  <cols>
    <col min="1" max="1" width="6.44140625" style="38" bestFit="1" customWidth="1"/>
    <col min="2" max="2" width="46" style="38" bestFit="1" customWidth="1"/>
    <col min="3" max="3" width="27.6640625" style="38" customWidth="1"/>
    <col min="4" max="4" width="23.6640625" style="38" customWidth="1"/>
    <col min="5" max="5" width="18.6640625" style="38" customWidth="1"/>
    <col min="6" max="6" width="9.33203125" style="38" bestFit="1" customWidth="1"/>
    <col min="7" max="7" width="11" style="38" bestFit="1" customWidth="1"/>
    <col min="8" max="8" width="10.33203125" style="38" bestFit="1" customWidth="1"/>
    <col min="9" max="9" width="10.44140625" style="38" bestFit="1" customWidth="1"/>
    <col min="10" max="10" width="9.109375" style="38" bestFit="1" customWidth="1"/>
    <col min="11" max="11" width="6.88671875" style="38" bestFit="1" customWidth="1"/>
    <col min="12" max="12" width="7.109375" style="38" bestFit="1" customWidth="1"/>
    <col min="13" max="14" width="6.88671875" style="38" bestFit="1" customWidth="1"/>
    <col min="15" max="16384" width="8.88671875" style="38"/>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16.5" customHeight="1">
      <c r="A3" s="682" t="s">
        <v>1</v>
      </c>
      <c r="B3" s="2" t="s">
        <v>2</v>
      </c>
      <c r="C3" s="807" t="s">
        <v>1152</v>
      </c>
      <c r="D3" s="807"/>
      <c r="E3" s="807"/>
      <c r="F3" s="5"/>
      <c r="H3" s="5"/>
      <c r="I3" s="5"/>
      <c r="J3" s="5"/>
      <c r="K3" s="5"/>
      <c r="L3" s="5"/>
      <c r="M3" s="5"/>
      <c r="N3" s="5"/>
    </row>
    <row r="4" spans="1:14">
      <c r="A4" s="5"/>
      <c r="B4" s="5"/>
      <c r="C4" s="5"/>
      <c r="D4" s="70"/>
      <c r="E4" s="5"/>
      <c r="F4" s="5"/>
      <c r="G4" s="5"/>
      <c r="H4" s="5"/>
      <c r="I4" s="5"/>
      <c r="J4" s="5"/>
      <c r="K4" s="5"/>
      <c r="L4" s="5"/>
      <c r="M4" s="5"/>
      <c r="N4" s="5"/>
    </row>
    <row r="5" spans="1:14">
      <c r="A5" s="19">
        <v>1</v>
      </c>
      <c r="B5" s="2" t="s">
        <v>3</v>
      </c>
      <c r="C5" s="805" t="s">
        <v>690</v>
      </c>
      <c r="D5" s="805"/>
      <c r="E5" s="805"/>
      <c r="F5" s="5"/>
      <c r="G5" s="5"/>
      <c r="H5" s="5"/>
      <c r="I5" s="5"/>
      <c r="J5" s="5"/>
      <c r="K5" s="5"/>
      <c r="L5" s="5"/>
      <c r="M5" s="5"/>
      <c r="N5" s="5"/>
    </row>
    <row r="6" spans="1:14">
      <c r="A6" s="684"/>
      <c r="B6" s="810" t="s">
        <v>5</v>
      </c>
      <c r="C6" s="810"/>
      <c r="D6" s="810"/>
      <c r="E6" s="810"/>
      <c r="F6" s="5"/>
      <c r="G6" s="5"/>
      <c r="H6" s="5"/>
      <c r="I6" s="5"/>
      <c r="J6" s="5"/>
      <c r="K6" s="5"/>
      <c r="L6" s="5"/>
      <c r="M6" s="5"/>
      <c r="N6" s="5"/>
    </row>
    <row r="7" spans="1:14">
      <c r="A7" s="684"/>
      <c r="B7" s="6"/>
      <c r="C7" s="5"/>
      <c r="D7" s="70"/>
      <c r="E7" s="5"/>
      <c r="F7" s="5"/>
      <c r="G7" s="5"/>
      <c r="H7" s="5"/>
      <c r="I7" s="5"/>
      <c r="J7" s="5"/>
      <c r="K7" s="5"/>
      <c r="L7" s="5"/>
      <c r="M7" s="5"/>
      <c r="N7" s="5"/>
    </row>
    <row r="8" spans="1:14">
      <c r="A8" s="684">
        <v>2</v>
      </c>
      <c r="B8" s="2" t="s">
        <v>6</v>
      </c>
      <c r="C8" s="807" t="s">
        <v>1153</v>
      </c>
      <c r="D8" s="807"/>
      <c r="E8" s="807"/>
      <c r="F8" s="5"/>
      <c r="G8" s="5"/>
      <c r="H8" s="5"/>
      <c r="I8" s="5"/>
      <c r="J8" s="5"/>
      <c r="K8" s="5"/>
      <c r="L8" s="5"/>
      <c r="M8" s="5"/>
      <c r="N8" s="5"/>
    </row>
    <row r="9" spans="1:14">
      <c r="A9" s="684"/>
      <c r="B9" s="810" t="s">
        <v>5</v>
      </c>
      <c r="C9" s="810"/>
      <c r="D9" s="810"/>
      <c r="E9" s="810"/>
      <c r="F9" s="5"/>
      <c r="G9" s="5"/>
      <c r="H9" s="5"/>
      <c r="I9" s="5"/>
      <c r="J9" s="5"/>
      <c r="K9" s="5"/>
      <c r="L9" s="5"/>
      <c r="M9" s="5"/>
      <c r="N9" s="5"/>
    </row>
    <row r="10" spans="1:14">
      <c r="A10" s="684"/>
      <c r="B10" s="6"/>
      <c r="C10" s="5"/>
      <c r="D10" s="70"/>
      <c r="E10" s="5"/>
      <c r="F10" s="5"/>
      <c r="G10" s="5"/>
      <c r="H10" s="5"/>
      <c r="I10" s="5"/>
      <c r="J10" s="5"/>
      <c r="K10" s="5"/>
      <c r="L10" s="5"/>
      <c r="M10" s="5"/>
      <c r="N10" s="5"/>
    </row>
    <row r="11" spans="1:14" ht="40.799999999999997" customHeight="1">
      <c r="A11" s="684">
        <v>3</v>
      </c>
      <c r="B11" s="2" t="s">
        <v>7</v>
      </c>
      <c r="C11" s="799" t="s">
        <v>332</v>
      </c>
      <c r="D11" s="799"/>
      <c r="E11" s="799"/>
      <c r="F11" s="5"/>
      <c r="G11" s="5"/>
      <c r="H11" s="5"/>
      <c r="I11" s="5"/>
      <c r="J11" s="5"/>
      <c r="K11" s="5"/>
      <c r="L11" s="5"/>
      <c r="M11" s="5"/>
      <c r="N11" s="5"/>
    </row>
    <row r="12" spans="1:14">
      <c r="A12" s="684"/>
      <c r="B12" s="810" t="s">
        <v>5</v>
      </c>
      <c r="C12" s="810"/>
      <c r="D12" s="810"/>
      <c r="E12" s="810"/>
      <c r="F12" s="5"/>
      <c r="G12" s="5"/>
      <c r="H12" s="5"/>
      <c r="I12" s="5"/>
      <c r="J12" s="5"/>
      <c r="K12" s="5"/>
      <c r="L12" s="5"/>
      <c r="M12" s="5"/>
      <c r="N12" s="5"/>
    </row>
    <row r="13" spans="1:14">
      <c r="A13" s="684"/>
      <c r="B13" s="6"/>
      <c r="C13" s="5"/>
      <c r="D13" s="70"/>
      <c r="E13" s="5"/>
      <c r="F13" s="5"/>
      <c r="G13" s="5"/>
      <c r="H13" s="5"/>
      <c r="I13" s="5"/>
      <c r="J13" s="5"/>
      <c r="K13" s="5"/>
      <c r="L13" s="5"/>
      <c r="M13" s="5"/>
      <c r="N13" s="5"/>
    </row>
    <row r="14" spans="1:14">
      <c r="A14" s="684">
        <v>4</v>
      </c>
      <c r="B14" s="2" t="s">
        <v>9</v>
      </c>
      <c r="C14" s="807">
        <v>48.81</v>
      </c>
      <c r="D14" s="807"/>
      <c r="E14" s="807"/>
      <c r="F14" s="175"/>
      <c r="G14" s="5"/>
      <c r="H14" s="5"/>
      <c r="I14" s="5"/>
      <c r="J14" s="5"/>
      <c r="K14" s="5"/>
      <c r="L14" s="5"/>
      <c r="M14" s="5"/>
      <c r="N14" s="5"/>
    </row>
    <row r="15" spans="1:14">
      <c r="A15" s="684"/>
      <c r="B15" s="810" t="s">
        <v>10</v>
      </c>
      <c r="C15" s="810"/>
      <c r="D15" s="810"/>
      <c r="E15" s="810"/>
      <c r="F15" s="175"/>
      <c r="G15" s="5"/>
      <c r="H15" s="5"/>
      <c r="I15" s="5"/>
      <c r="J15" s="5"/>
      <c r="K15" s="5"/>
      <c r="L15" s="5"/>
      <c r="M15" s="5"/>
      <c r="N15" s="5"/>
    </row>
    <row r="16" spans="1:14">
      <c r="A16" s="684"/>
      <c r="B16" s="5"/>
      <c r="C16" s="5"/>
      <c r="D16" s="70"/>
      <c r="E16" s="5"/>
      <c r="F16" s="5"/>
      <c r="G16" s="5"/>
      <c r="H16" s="5"/>
      <c r="I16" s="5"/>
      <c r="J16" s="5"/>
      <c r="K16" s="5"/>
      <c r="L16" s="5"/>
      <c r="M16" s="5"/>
      <c r="N16" s="5"/>
    </row>
    <row r="17" spans="1:14" ht="30.75" customHeight="1">
      <c r="A17" s="684">
        <v>5</v>
      </c>
      <c r="B17" s="767" t="s">
        <v>308</v>
      </c>
      <c r="C17" s="800"/>
      <c r="D17" s="800"/>
      <c r="E17" s="800"/>
      <c r="F17" s="6"/>
      <c r="G17" s="6"/>
      <c r="H17" s="6"/>
      <c r="I17" s="6"/>
      <c r="J17" s="8"/>
      <c r="K17" s="8"/>
      <c r="L17" s="8"/>
      <c r="M17" s="8"/>
      <c r="N17" s="8"/>
    </row>
    <row r="18" spans="1:14">
      <c r="A18" s="684"/>
      <c r="B18" s="2" t="s">
        <v>12</v>
      </c>
      <c r="C18" s="1101">
        <f>(574800+859200)/11391800</f>
        <v>0.12588001896100703</v>
      </c>
      <c r="D18" s="1101"/>
      <c r="E18" s="1101"/>
      <c r="F18" s="175"/>
      <c r="G18" s="8"/>
      <c r="H18" s="8"/>
      <c r="I18" s="8"/>
      <c r="J18" s="8"/>
      <c r="K18" s="8"/>
      <c r="L18" s="8"/>
      <c r="M18" s="8"/>
      <c r="N18" s="8"/>
    </row>
    <row r="19" spans="1:14" ht="26.4">
      <c r="A19" s="684"/>
      <c r="B19" s="675" t="s">
        <v>809</v>
      </c>
      <c r="C19" s="1102">
        <f>1002000/11391800</f>
        <v>8.7958004880703669E-2</v>
      </c>
      <c r="D19" s="1102"/>
      <c r="E19" s="1102"/>
      <c r="F19" s="679"/>
      <c r="G19" s="8"/>
      <c r="H19" s="5"/>
      <c r="I19" s="8"/>
      <c r="J19" s="8"/>
      <c r="K19" s="8"/>
      <c r="L19" s="8"/>
      <c r="M19" s="8"/>
      <c r="N19" s="8"/>
    </row>
    <row r="20" spans="1:14">
      <c r="A20" s="684"/>
      <c r="B20" s="675" t="s">
        <v>116</v>
      </c>
      <c r="C20" s="834" t="s">
        <v>106</v>
      </c>
      <c r="D20" s="834"/>
      <c r="E20" s="834"/>
      <c r="F20" s="679"/>
      <c r="G20" s="8"/>
      <c r="H20" s="8"/>
      <c r="I20" s="8"/>
      <c r="J20" s="8"/>
      <c r="K20" s="8"/>
      <c r="L20" s="8"/>
      <c r="M20" s="8"/>
      <c r="N20" s="8"/>
    </row>
    <row r="21" spans="1:14">
      <c r="A21" s="684"/>
      <c r="B21" s="678" t="s">
        <v>15</v>
      </c>
      <c r="C21" s="834" t="s">
        <v>107</v>
      </c>
      <c r="D21" s="834"/>
      <c r="E21" s="834"/>
      <c r="F21" s="679"/>
      <c r="G21" s="8"/>
      <c r="H21" s="8"/>
      <c r="I21" s="8"/>
      <c r="J21" s="8"/>
      <c r="K21" s="8"/>
      <c r="L21" s="8"/>
      <c r="M21" s="8"/>
      <c r="N21" s="8"/>
    </row>
    <row r="22" spans="1:14">
      <c r="A22" s="684"/>
      <c r="B22" s="669" t="s">
        <v>16</v>
      </c>
      <c r="C22" s="762" t="s">
        <v>89</v>
      </c>
      <c r="D22" s="762"/>
      <c r="E22" s="762"/>
      <c r="F22" s="679"/>
      <c r="G22" s="8"/>
      <c r="H22" s="8"/>
      <c r="I22" s="8"/>
      <c r="J22" s="8"/>
      <c r="K22" s="8"/>
      <c r="L22" s="8"/>
      <c r="M22" s="8"/>
      <c r="N22" s="8"/>
    </row>
    <row r="23" spans="1:14">
      <c r="A23" s="684"/>
      <c r="B23" s="679"/>
      <c r="C23" s="679"/>
      <c r="D23" s="72"/>
      <c r="E23" s="679"/>
      <c r="F23" s="679"/>
      <c r="G23" s="8"/>
      <c r="H23" s="8"/>
      <c r="I23" s="8"/>
      <c r="J23" s="8"/>
      <c r="K23" s="8"/>
      <c r="L23" s="8"/>
      <c r="M23" s="8"/>
      <c r="N23" s="8"/>
    </row>
    <row r="24" spans="1:14">
      <c r="A24" s="684">
        <v>6</v>
      </c>
      <c r="B24" s="767" t="s">
        <v>312</v>
      </c>
      <c r="C24" s="767"/>
      <c r="D24" s="767"/>
      <c r="E24" s="767"/>
      <c r="F24" s="6"/>
      <c r="G24" s="6"/>
      <c r="H24" s="8"/>
      <c r="I24" s="6"/>
      <c r="J24" s="6"/>
      <c r="K24" s="5"/>
      <c r="L24" s="5"/>
      <c r="M24" s="5"/>
      <c r="N24" s="5"/>
    </row>
    <row r="25" spans="1:14">
      <c r="A25" s="684"/>
      <c r="B25" s="812" t="s">
        <v>19</v>
      </c>
      <c r="C25" s="813"/>
      <c r="D25" s="813"/>
      <c r="E25" s="842"/>
      <c r="F25" s="679"/>
      <c r="G25" s="5"/>
      <c r="H25" s="5"/>
      <c r="I25" s="5"/>
      <c r="J25" s="5"/>
      <c r="K25" s="5"/>
      <c r="L25" s="5"/>
      <c r="M25" s="5"/>
      <c r="N25" s="5"/>
    </row>
    <row r="26" spans="1:14">
      <c r="A26" s="684"/>
      <c r="B26" s="669" t="s">
        <v>20</v>
      </c>
      <c r="C26" s="670" t="s">
        <v>97</v>
      </c>
      <c r="D26" s="73" t="s">
        <v>98</v>
      </c>
      <c r="E26" s="670" t="s">
        <v>22</v>
      </c>
      <c r="F26" s="679"/>
      <c r="G26" s="5"/>
      <c r="H26" s="5"/>
      <c r="I26" s="5"/>
      <c r="J26" s="5"/>
      <c r="K26" s="5"/>
      <c r="L26" s="5"/>
      <c r="M26" s="5"/>
      <c r="N26" s="5"/>
    </row>
    <row r="27" spans="1:14" ht="15" customHeight="1">
      <c r="A27" s="684"/>
      <c r="B27" s="676" t="s">
        <v>441</v>
      </c>
      <c r="C27" s="967" t="s">
        <v>600</v>
      </c>
      <c r="D27" s="967" t="s">
        <v>99</v>
      </c>
      <c r="E27" s="967" t="s">
        <v>91</v>
      </c>
      <c r="F27" s="679"/>
      <c r="G27" s="5"/>
      <c r="H27" s="5"/>
      <c r="I27" s="5"/>
      <c r="J27" s="5"/>
      <c r="K27" s="5"/>
      <c r="L27" s="5"/>
      <c r="M27" s="5"/>
      <c r="N27" s="5"/>
    </row>
    <row r="28" spans="1:14">
      <c r="A28" s="684"/>
      <c r="B28" s="676" t="s">
        <v>24</v>
      </c>
      <c r="C28" s="968"/>
      <c r="D28" s="968"/>
      <c r="E28" s="968"/>
      <c r="F28" s="679"/>
      <c r="G28" s="5"/>
      <c r="H28" s="5"/>
      <c r="I28" s="5"/>
      <c r="J28" s="5"/>
      <c r="K28" s="5"/>
      <c r="L28" s="5"/>
      <c r="M28" s="5"/>
      <c r="N28" s="5"/>
    </row>
    <row r="29" spans="1:14">
      <c r="A29" s="684"/>
      <c r="B29" s="676" t="s">
        <v>25</v>
      </c>
      <c r="C29" s="968"/>
      <c r="D29" s="968"/>
      <c r="E29" s="968"/>
      <c r="F29" s="679"/>
      <c r="G29" s="5"/>
      <c r="H29" s="5"/>
      <c r="I29" s="5"/>
      <c r="J29" s="5"/>
      <c r="K29" s="5"/>
      <c r="L29" s="5"/>
      <c r="M29" s="5"/>
      <c r="N29" s="5"/>
    </row>
    <row r="30" spans="1:14">
      <c r="A30" s="684"/>
      <c r="B30" s="676" t="s">
        <v>26</v>
      </c>
      <c r="C30" s="969"/>
      <c r="D30" s="969"/>
      <c r="E30" s="969"/>
      <c r="F30" s="679"/>
      <c r="G30" s="5"/>
      <c r="H30" s="5"/>
      <c r="I30" s="5"/>
      <c r="J30" s="5"/>
      <c r="K30" s="5"/>
      <c r="L30" s="5"/>
      <c r="M30" s="5"/>
      <c r="N30" s="5"/>
    </row>
    <row r="31" spans="1:14">
      <c r="A31" s="684"/>
      <c r="B31" s="768" t="s">
        <v>693</v>
      </c>
      <c r="C31" s="769"/>
      <c r="D31" s="769"/>
      <c r="E31" s="770"/>
      <c r="F31" s="679"/>
      <c r="G31" s="5"/>
      <c r="H31" s="5"/>
      <c r="I31" s="5"/>
      <c r="J31" s="5"/>
      <c r="K31" s="5"/>
      <c r="L31" s="5"/>
      <c r="M31" s="5"/>
      <c r="N31" s="5"/>
    </row>
    <row r="32" spans="1:14">
      <c r="A32" s="684"/>
      <c r="B32" s="8"/>
      <c r="C32" s="679"/>
      <c r="D32" s="72"/>
      <c r="E32" s="679"/>
      <c r="F32" s="679"/>
      <c r="G32" s="5"/>
      <c r="H32" s="5"/>
      <c r="I32" s="5"/>
      <c r="J32" s="5"/>
      <c r="K32" s="5"/>
      <c r="L32" s="5"/>
      <c r="M32" s="5"/>
      <c r="N32" s="5"/>
    </row>
    <row r="33" spans="1:14">
      <c r="A33" s="684">
        <v>7</v>
      </c>
      <c r="B33" s="767" t="s">
        <v>27</v>
      </c>
      <c r="C33" s="767"/>
      <c r="D33" s="767"/>
      <c r="E33" s="767"/>
      <c r="F33" s="6"/>
      <c r="G33" s="6"/>
      <c r="H33" s="6"/>
      <c r="I33" s="6"/>
      <c r="J33" s="6"/>
      <c r="K33" s="5"/>
      <c r="L33" s="5"/>
      <c r="M33" s="5"/>
      <c r="N33" s="5"/>
    </row>
    <row r="34" spans="1:14">
      <c r="A34" s="684"/>
      <c r="B34" s="669" t="s">
        <v>28</v>
      </c>
      <c r="C34" s="762" t="s">
        <v>106</v>
      </c>
      <c r="D34" s="762"/>
      <c r="E34" s="762"/>
      <c r="F34" s="8"/>
      <c r="G34" s="5"/>
      <c r="H34" s="5"/>
      <c r="I34" s="5"/>
      <c r="J34" s="5"/>
      <c r="K34" s="5"/>
      <c r="L34" s="5"/>
      <c r="M34" s="5"/>
      <c r="N34" s="5"/>
    </row>
    <row r="35" spans="1:14">
      <c r="A35" s="684"/>
      <c r="B35" s="669" t="s">
        <v>30</v>
      </c>
      <c r="C35" s="762" t="s">
        <v>107</v>
      </c>
      <c r="D35" s="762"/>
      <c r="E35" s="762"/>
      <c r="F35" s="8"/>
      <c r="G35" s="5"/>
      <c r="H35" s="5"/>
      <c r="I35" s="5"/>
      <c r="J35" s="5"/>
      <c r="K35" s="5"/>
      <c r="L35" s="5"/>
      <c r="M35" s="5"/>
      <c r="N35" s="5"/>
    </row>
    <row r="36" spans="1:14">
      <c r="A36" s="684"/>
      <c r="B36" s="669" t="s">
        <v>31</v>
      </c>
      <c r="C36" s="762" t="s">
        <v>89</v>
      </c>
      <c r="D36" s="762"/>
      <c r="E36" s="762"/>
      <c r="F36" s="8"/>
      <c r="G36" s="5"/>
      <c r="H36" s="5"/>
      <c r="I36" s="5"/>
      <c r="J36" s="5"/>
      <c r="K36" s="5"/>
      <c r="L36" s="5"/>
      <c r="M36" s="5"/>
      <c r="N36" s="5"/>
    </row>
    <row r="37" spans="1:14">
      <c r="A37" s="684"/>
      <c r="B37" s="5"/>
      <c r="C37" s="8"/>
      <c r="D37" s="71"/>
      <c r="E37" s="8"/>
      <c r="F37" s="8"/>
      <c r="G37" s="5"/>
      <c r="H37" s="5"/>
      <c r="I37" s="5"/>
      <c r="J37" s="5"/>
      <c r="K37" s="5"/>
      <c r="L37" s="5"/>
      <c r="M37" s="5"/>
      <c r="N37" s="5"/>
    </row>
    <row r="38" spans="1:14">
      <c r="A38" s="684">
        <v>8</v>
      </c>
      <c r="B38" s="767" t="s">
        <v>310</v>
      </c>
      <c r="C38" s="767"/>
      <c r="D38" s="767"/>
      <c r="E38" s="767"/>
      <c r="F38" s="6"/>
      <c r="G38" s="6"/>
      <c r="H38" s="6"/>
      <c r="I38" s="6"/>
      <c r="J38" s="6"/>
      <c r="K38" s="5"/>
      <c r="L38" s="5"/>
      <c r="M38" s="5"/>
      <c r="N38" s="5"/>
    </row>
    <row r="39" spans="1:14" ht="15" customHeight="1">
      <c r="A39" s="684"/>
      <c r="B39" s="669" t="s">
        <v>33</v>
      </c>
      <c r="C39" s="762" t="s">
        <v>106</v>
      </c>
      <c r="D39" s="762"/>
      <c r="E39" s="762"/>
      <c r="F39" s="8"/>
      <c r="G39" s="5"/>
      <c r="H39" s="5"/>
      <c r="I39" s="5"/>
      <c r="J39" s="5"/>
      <c r="K39" s="5"/>
      <c r="L39" s="5"/>
      <c r="M39" s="5"/>
      <c r="N39" s="5"/>
    </row>
    <row r="40" spans="1:14" ht="14.4" customHeight="1">
      <c r="A40" s="684"/>
      <c r="B40" s="669" t="s">
        <v>30</v>
      </c>
      <c r="C40" s="762" t="s">
        <v>107</v>
      </c>
      <c r="D40" s="762"/>
      <c r="E40" s="762"/>
      <c r="F40" s="8"/>
      <c r="G40" s="5"/>
      <c r="H40" s="5"/>
      <c r="I40" s="5"/>
      <c r="J40" s="5"/>
      <c r="K40" s="5"/>
      <c r="L40" s="5"/>
      <c r="M40" s="5"/>
      <c r="N40" s="5"/>
    </row>
    <row r="41" spans="1:14" ht="14.4" customHeight="1">
      <c r="A41" s="684"/>
      <c r="B41" s="669" t="s">
        <v>31</v>
      </c>
      <c r="C41" s="762" t="s">
        <v>89</v>
      </c>
      <c r="D41" s="762"/>
      <c r="E41" s="762"/>
      <c r="F41" s="8"/>
      <c r="G41" s="5"/>
      <c r="H41" s="5"/>
      <c r="I41" s="5"/>
      <c r="J41" s="5"/>
      <c r="K41" s="5"/>
      <c r="L41" s="5"/>
      <c r="M41" s="5"/>
      <c r="N41" s="5"/>
    </row>
    <row r="42" spans="1:14">
      <c r="A42" s="684"/>
      <c r="B42" s="768" t="s">
        <v>131</v>
      </c>
      <c r="C42" s="769"/>
      <c r="D42" s="769"/>
      <c r="E42" s="770"/>
      <c r="F42" s="8"/>
      <c r="G42" s="5"/>
      <c r="H42" s="5"/>
      <c r="I42" s="5"/>
      <c r="J42" s="5"/>
      <c r="K42" s="5"/>
      <c r="L42" s="5"/>
      <c r="M42" s="5"/>
      <c r="N42" s="5"/>
    </row>
    <row r="43" spans="1:14">
      <c r="A43" s="682"/>
      <c r="B43" s="5"/>
      <c r="C43" s="5"/>
      <c r="D43" s="75"/>
      <c r="E43" s="8"/>
      <c r="F43" s="5"/>
      <c r="G43" s="5"/>
      <c r="H43" s="5"/>
      <c r="I43" s="5"/>
      <c r="J43" s="5"/>
      <c r="K43" s="5"/>
      <c r="L43" s="5"/>
      <c r="M43" s="5"/>
      <c r="N43" s="5"/>
    </row>
    <row r="44" spans="1:14">
      <c r="A44" s="11">
        <v>9</v>
      </c>
      <c r="B44" s="766" t="s">
        <v>311</v>
      </c>
      <c r="C44" s="767"/>
      <c r="D44" s="767"/>
      <c r="E44" s="767"/>
      <c r="F44" s="12"/>
      <c r="G44" s="6"/>
      <c r="H44" s="6"/>
      <c r="I44" s="6"/>
      <c r="J44" s="5"/>
      <c r="K44" s="5"/>
      <c r="L44" s="5"/>
      <c r="M44" s="5"/>
      <c r="N44" s="5"/>
    </row>
    <row r="45" spans="1:14" ht="52.8">
      <c r="A45" s="11"/>
      <c r="B45" s="674" t="s">
        <v>36</v>
      </c>
      <c r="C45" s="680" t="s">
        <v>37</v>
      </c>
      <c r="D45" s="405" t="s">
        <v>38</v>
      </c>
      <c r="E45" s="680" t="s">
        <v>92</v>
      </c>
      <c r="F45" s="5"/>
      <c r="G45" s="5"/>
      <c r="H45" s="5"/>
      <c r="I45" s="5"/>
      <c r="J45" s="5"/>
      <c r="K45" s="5"/>
      <c r="L45" s="5"/>
      <c r="M45" s="5"/>
      <c r="N45" s="5"/>
    </row>
    <row r="46" spans="1:14" ht="171.6">
      <c r="A46" s="13"/>
      <c r="B46" s="677" t="s">
        <v>1154</v>
      </c>
      <c r="C46" s="677" t="s">
        <v>1155</v>
      </c>
      <c r="D46" s="677" t="s">
        <v>1156</v>
      </c>
      <c r="E46" s="681" t="s">
        <v>88</v>
      </c>
      <c r="F46" s="5"/>
      <c r="G46" s="5"/>
      <c r="H46" s="5"/>
      <c r="I46" s="5"/>
      <c r="J46" s="5"/>
      <c r="K46" s="5"/>
      <c r="L46" s="5"/>
      <c r="M46" s="5"/>
      <c r="N46" s="5"/>
    </row>
    <row r="47" spans="1:14">
      <c r="A47" s="14"/>
      <c r="B47" s="839" t="s">
        <v>1190</v>
      </c>
      <c r="C47" s="840"/>
      <c r="D47" s="840"/>
      <c r="E47" s="841"/>
      <c r="F47" s="679"/>
      <c r="G47" s="679"/>
      <c r="H47" s="679"/>
      <c r="I47" s="5"/>
      <c r="J47" s="5"/>
      <c r="K47" s="5"/>
      <c r="L47" s="5"/>
      <c r="M47" s="5"/>
      <c r="N47" s="5"/>
    </row>
    <row r="48" spans="1:14">
      <c r="A48" s="15"/>
      <c r="B48" s="37"/>
      <c r="C48" s="673"/>
      <c r="D48" s="75"/>
      <c r="E48" s="673"/>
      <c r="F48" s="679"/>
      <c r="G48" s="679"/>
      <c r="H48" s="679"/>
      <c r="I48" s="679"/>
      <c r="J48" s="5"/>
      <c r="K48" s="5"/>
      <c r="L48" s="5"/>
      <c r="M48" s="5"/>
      <c r="N48" s="5"/>
    </row>
    <row r="49" spans="1:14">
      <c r="A49" s="11">
        <v>10</v>
      </c>
      <c r="B49" s="766" t="s">
        <v>311</v>
      </c>
      <c r="C49" s="767"/>
      <c r="D49" s="767"/>
      <c r="E49" s="767"/>
      <c r="F49" s="679"/>
      <c r="G49" s="679"/>
      <c r="H49" s="679"/>
      <c r="I49" s="5"/>
      <c r="J49" s="5"/>
      <c r="K49" s="5"/>
      <c r="L49" s="5"/>
      <c r="M49" s="5"/>
      <c r="N49" s="5"/>
    </row>
    <row r="50" spans="1:14" ht="21.75" customHeight="1">
      <c r="A50" s="13"/>
      <c r="B50" s="867" t="s">
        <v>41</v>
      </c>
      <c r="C50" s="1142" t="s">
        <v>1155</v>
      </c>
      <c r="D50" s="1143"/>
      <c r="E50" s="1144"/>
      <c r="F50" s="5"/>
      <c r="G50" s="5"/>
      <c r="H50" s="5"/>
      <c r="I50" s="5"/>
      <c r="J50" s="5"/>
      <c r="K50" s="1"/>
      <c r="L50" s="5"/>
      <c r="M50" s="5"/>
      <c r="N50" s="5"/>
    </row>
    <row r="51" spans="1:14" ht="35.4" customHeight="1">
      <c r="A51" s="13"/>
      <c r="B51" s="868"/>
      <c r="C51" s="1145"/>
      <c r="D51" s="1146"/>
      <c r="E51" s="1147"/>
      <c r="F51" s="5"/>
      <c r="G51" s="5"/>
      <c r="H51" s="5"/>
      <c r="I51" s="5"/>
      <c r="J51" s="5"/>
      <c r="K51" s="1"/>
      <c r="L51" s="5"/>
      <c r="M51" s="5"/>
      <c r="N51" s="5"/>
    </row>
    <row r="52" spans="1:14" ht="53.4" customHeight="1">
      <c r="A52" s="11"/>
      <c r="B52" s="16" t="s">
        <v>42</v>
      </c>
      <c r="C52" s="1148" t="s">
        <v>1156</v>
      </c>
      <c r="D52" s="1148"/>
      <c r="E52" s="1148"/>
      <c r="F52" s="5"/>
      <c r="G52" s="5"/>
      <c r="H52" s="5"/>
      <c r="I52" s="5"/>
      <c r="J52" s="5"/>
      <c r="K52" s="5"/>
      <c r="L52" s="5"/>
      <c r="M52" s="5"/>
      <c r="N52" s="5"/>
    </row>
    <row r="53" spans="1:14">
      <c r="A53" s="13"/>
      <c r="B53" s="16" t="s">
        <v>43</v>
      </c>
      <c r="C53" s="875" t="s">
        <v>295</v>
      </c>
      <c r="D53" s="876"/>
      <c r="E53" s="877"/>
      <c r="F53" s="5"/>
      <c r="G53" s="5"/>
      <c r="H53" s="5"/>
      <c r="I53" s="5"/>
      <c r="J53" s="5"/>
      <c r="K53" s="17"/>
      <c r="L53" s="5"/>
      <c r="M53" s="5"/>
      <c r="N53" s="5"/>
    </row>
    <row r="54" spans="1:14" ht="14.4" customHeight="1">
      <c r="A54" s="13"/>
      <c r="B54" s="839" t="s">
        <v>1190</v>
      </c>
      <c r="C54" s="840"/>
      <c r="D54" s="840"/>
      <c r="E54" s="841"/>
      <c r="F54" s="5"/>
      <c r="G54" s="5"/>
      <c r="H54" s="5"/>
      <c r="I54" s="5"/>
      <c r="J54" s="5"/>
      <c r="K54" s="17"/>
      <c r="L54" s="5"/>
      <c r="M54" s="5"/>
      <c r="N54" s="5"/>
    </row>
    <row r="55" spans="1:14">
      <c r="A55" s="18" t="s">
        <v>45</v>
      </c>
      <c r="B55" s="858" t="s">
        <v>46</v>
      </c>
      <c r="C55" s="858"/>
      <c r="D55" s="858"/>
      <c r="E55" s="858"/>
    </row>
    <row r="56" spans="1:14">
      <c r="A56" s="23"/>
      <c r="B56" s="24"/>
      <c r="C56" s="25"/>
      <c r="D56" s="76"/>
      <c r="E56" s="25"/>
      <c r="F56" s="25"/>
      <c r="G56" s="5"/>
      <c r="H56" s="5"/>
      <c r="I56" s="5"/>
      <c r="J56" s="5"/>
      <c r="K56" s="5"/>
      <c r="L56" s="5"/>
      <c r="M56" s="5"/>
      <c r="N56" s="5"/>
    </row>
    <row r="57" spans="1:14">
      <c r="A57" s="684">
        <v>11</v>
      </c>
      <c r="B57" s="2" t="s">
        <v>47</v>
      </c>
      <c r="C57" s="799" t="s">
        <v>134</v>
      </c>
      <c r="D57" s="799"/>
      <c r="E57" s="799"/>
      <c r="F57" s="6"/>
      <c r="G57" s="6"/>
      <c r="H57" s="26"/>
      <c r="I57" s="6"/>
      <c r="J57" s="6"/>
      <c r="K57" s="5"/>
      <c r="L57" s="5"/>
      <c r="M57" s="5"/>
      <c r="N57" s="5"/>
    </row>
    <row r="58" spans="1:14">
      <c r="A58" s="684"/>
      <c r="B58" s="679"/>
      <c r="C58" s="679"/>
      <c r="D58" s="72"/>
      <c r="E58" s="679"/>
      <c r="F58" s="679"/>
      <c r="G58" s="679"/>
      <c r="H58" s="27"/>
      <c r="I58" s="27"/>
      <c r="J58" s="679"/>
      <c r="K58" s="5"/>
      <c r="L58" s="5"/>
      <c r="M58" s="5"/>
      <c r="N58" s="5"/>
    </row>
    <row r="59" spans="1:14">
      <c r="A59" s="684">
        <v>12</v>
      </c>
      <c r="B59" s="6" t="s">
        <v>48</v>
      </c>
      <c r="C59" s="6"/>
      <c r="D59" s="77"/>
      <c r="E59" s="26"/>
      <c r="F59" s="26"/>
      <c r="G59" s="128"/>
      <c r="H59" s="128"/>
      <c r="I59" s="26"/>
      <c r="J59" s="6"/>
      <c r="K59" s="6"/>
      <c r="L59" s="6"/>
      <c r="M59" s="6"/>
      <c r="N59" s="6"/>
    </row>
    <row r="60" spans="1:14">
      <c r="A60" s="684"/>
      <c r="B60" s="6"/>
      <c r="C60" s="6"/>
      <c r="D60" s="77"/>
      <c r="E60" s="26"/>
      <c r="F60" s="26"/>
      <c r="G60" s="26"/>
      <c r="H60" s="128"/>
      <c r="I60" s="6"/>
      <c r="J60" s="6"/>
      <c r="K60" s="6"/>
      <c r="L60" s="6"/>
      <c r="M60" s="6"/>
      <c r="N60" s="6"/>
    </row>
    <row r="61" spans="1:14">
      <c r="A61" s="684"/>
      <c r="B61" s="669" t="s">
        <v>49</v>
      </c>
      <c r="C61" s="762" t="s">
        <v>1157</v>
      </c>
      <c r="D61" s="762"/>
      <c r="E61" s="762"/>
      <c r="F61" s="27"/>
      <c r="G61" s="27"/>
      <c r="H61" s="679"/>
      <c r="I61" s="679"/>
      <c r="J61" s="679"/>
      <c r="K61" s="679"/>
      <c r="L61" s="679"/>
      <c r="M61" s="679"/>
      <c r="N61" s="679"/>
    </row>
    <row r="62" spans="1:14">
      <c r="A62" s="684"/>
      <c r="B62" s="679"/>
      <c r="C62" s="679"/>
      <c r="D62" s="115"/>
      <c r="E62" s="55"/>
      <c r="F62" s="679"/>
      <c r="G62" s="679"/>
      <c r="H62" s="55"/>
      <c r="I62" s="679"/>
      <c r="J62" s="55"/>
      <c r="K62" s="679"/>
      <c r="L62" s="679"/>
      <c r="M62" s="679"/>
      <c r="N62" s="679"/>
    </row>
    <row r="63" spans="1:14">
      <c r="A63" s="684"/>
      <c r="B63" s="767" t="s">
        <v>50</v>
      </c>
      <c r="C63" s="800" t="s">
        <v>1158</v>
      </c>
      <c r="D63" s="908" t="s">
        <v>100</v>
      </c>
      <c r="E63" s="802" t="s">
        <v>96</v>
      </c>
      <c r="F63" s="790" t="s">
        <v>117</v>
      </c>
      <c r="G63" s="791"/>
      <c r="H63" s="792"/>
      <c r="I63" s="771" t="s">
        <v>52</v>
      </c>
      <c r="J63" s="771"/>
      <c r="K63" s="771"/>
      <c r="L63" s="771" t="s">
        <v>53</v>
      </c>
      <c r="M63" s="771"/>
      <c r="N63" s="771"/>
    </row>
    <row r="64" spans="1:14" ht="52.8">
      <c r="A64" s="682"/>
      <c r="B64" s="767"/>
      <c r="C64" s="801"/>
      <c r="D64" s="909"/>
      <c r="E64" s="803"/>
      <c r="F64" s="669" t="s">
        <v>54</v>
      </c>
      <c r="G64" s="669" t="s">
        <v>55</v>
      </c>
      <c r="H64" s="669" t="s">
        <v>56</v>
      </c>
      <c r="I64" s="669" t="s">
        <v>57</v>
      </c>
      <c r="J64" s="669" t="s">
        <v>55</v>
      </c>
      <c r="K64" s="669" t="s">
        <v>56</v>
      </c>
      <c r="L64" s="669" t="s">
        <v>57</v>
      </c>
      <c r="M64" s="669" t="s">
        <v>55</v>
      </c>
      <c r="N64" s="669" t="s">
        <v>56</v>
      </c>
    </row>
    <row r="65" spans="1:14">
      <c r="A65" s="682"/>
      <c r="B65" s="669" t="s">
        <v>80</v>
      </c>
      <c r="C65" s="130">
        <v>123.5</v>
      </c>
      <c r="D65" s="683">
        <v>96.4</v>
      </c>
      <c r="E65" s="683" t="s">
        <v>381</v>
      </c>
      <c r="F65" s="683" t="s">
        <v>40</v>
      </c>
      <c r="G65" s="683" t="s">
        <v>40</v>
      </c>
      <c r="H65" s="683" t="s">
        <v>40</v>
      </c>
      <c r="I65" s="683" t="s">
        <v>40</v>
      </c>
      <c r="J65" s="683" t="s">
        <v>40</v>
      </c>
      <c r="K65" s="683" t="s">
        <v>40</v>
      </c>
      <c r="L65" s="683" t="s">
        <v>40</v>
      </c>
      <c r="M65" s="683" t="s">
        <v>40</v>
      </c>
      <c r="N65" s="683" t="s">
        <v>40</v>
      </c>
    </row>
    <row r="66" spans="1:14">
      <c r="A66" s="682"/>
      <c r="B66" s="669" t="s">
        <v>696</v>
      </c>
      <c r="C66" s="130">
        <v>25388.9</v>
      </c>
      <c r="D66" s="683">
        <v>24964.25</v>
      </c>
      <c r="E66" s="683" t="s">
        <v>381</v>
      </c>
      <c r="F66" s="683" t="s">
        <v>40</v>
      </c>
      <c r="G66" s="683" t="s">
        <v>40</v>
      </c>
      <c r="H66" s="683" t="s">
        <v>40</v>
      </c>
      <c r="I66" s="683" t="s">
        <v>40</v>
      </c>
      <c r="J66" s="683" t="s">
        <v>40</v>
      </c>
      <c r="K66" s="683" t="s">
        <v>40</v>
      </c>
      <c r="L66" s="683" t="s">
        <v>40</v>
      </c>
      <c r="M66" s="683" t="s">
        <v>40</v>
      </c>
      <c r="N66" s="683" t="s">
        <v>40</v>
      </c>
    </row>
    <row r="67" spans="1:14" ht="13.8">
      <c r="A67" s="682"/>
      <c r="B67" s="669" t="s">
        <v>313</v>
      </c>
      <c r="C67" s="829" t="s">
        <v>76</v>
      </c>
      <c r="D67" s="829"/>
      <c r="E67" s="829"/>
      <c r="F67" s="829"/>
      <c r="G67" s="829"/>
      <c r="H67" s="829"/>
      <c r="I67" s="829"/>
      <c r="J67" s="829"/>
      <c r="K67" s="829"/>
      <c r="L67" s="829"/>
      <c r="M67" s="829"/>
      <c r="N67" s="829"/>
    </row>
    <row r="68" spans="1:14" s="5" customFormat="1">
      <c r="A68" s="682"/>
      <c r="B68" s="831" t="s">
        <v>697</v>
      </c>
      <c r="C68" s="831"/>
      <c r="D68" s="831"/>
      <c r="E68" s="831"/>
      <c r="F68" s="831"/>
      <c r="G68" s="831"/>
      <c r="H68" s="831"/>
      <c r="I68" s="831"/>
      <c r="J68" s="831"/>
      <c r="K68" s="831"/>
      <c r="L68" s="831"/>
      <c r="M68" s="831"/>
      <c r="N68" s="831"/>
    </row>
    <row r="69" spans="1:14" ht="13.8">
      <c r="A69" s="682"/>
      <c r="B69" s="832" t="s">
        <v>79</v>
      </c>
      <c r="C69" s="832"/>
      <c r="D69" s="832"/>
      <c r="E69" s="832"/>
      <c r="F69" s="832"/>
      <c r="G69" s="832"/>
      <c r="H69" s="832"/>
      <c r="I69" s="832"/>
      <c r="J69" s="832"/>
      <c r="K69" s="832"/>
      <c r="L69" s="832"/>
      <c r="M69" s="832"/>
      <c r="N69" s="832"/>
    </row>
    <row r="70" spans="1:14">
      <c r="A70" s="682"/>
      <c r="B70" s="810" t="s">
        <v>60</v>
      </c>
      <c r="C70" s="810"/>
      <c r="D70" s="810"/>
      <c r="E70" s="810"/>
      <c r="F70" s="810"/>
      <c r="G70" s="810"/>
      <c r="H70" s="810"/>
      <c r="I70" s="810"/>
      <c r="J70" s="810"/>
      <c r="K70" s="810"/>
      <c r="L70" s="810"/>
      <c r="M70" s="810"/>
      <c r="N70" s="810"/>
    </row>
    <row r="71" spans="1:14">
      <c r="A71" s="1"/>
      <c r="B71" s="853" t="s">
        <v>61</v>
      </c>
      <c r="C71" s="853"/>
      <c r="D71" s="853"/>
      <c r="E71" s="853"/>
      <c r="F71" s="853"/>
      <c r="G71" s="853"/>
      <c r="H71" s="853"/>
      <c r="I71" s="853"/>
      <c r="J71" s="853"/>
      <c r="K71" s="853"/>
      <c r="L71" s="853"/>
      <c r="M71" s="853"/>
      <c r="N71" s="853"/>
    </row>
    <row r="72" spans="1:14">
      <c r="A72" s="682"/>
      <c r="B72" s="831" t="s">
        <v>110</v>
      </c>
      <c r="C72" s="831"/>
      <c r="D72" s="831"/>
      <c r="E72" s="831"/>
      <c r="F72" s="831"/>
      <c r="G72" s="831"/>
      <c r="H72" s="831"/>
      <c r="I72" s="831"/>
      <c r="J72" s="831"/>
      <c r="K72" s="831"/>
      <c r="L72" s="831"/>
      <c r="M72" s="831"/>
      <c r="N72" s="831"/>
    </row>
    <row r="73" spans="1:14">
      <c r="A73" s="682"/>
      <c r="B73" s="831" t="s">
        <v>62</v>
      </c>
      <c r="C73" s="831"/>
      <c r="D73" s="831"/>
      <c r="E73" s="831"/>
      <c r="F73" s="831"/>
      <c r="G73" s="831"/>
      <c r="H73" s="831"/>
      <c r="I73" s="831"/>
      <c r="J73" s="831"/>
      <c r="K73" s="831"/>
      <c r="L73" s="831"/>
      <c r="M73" s="831"/>
      <c r="N73" s="831"/>
    </row>
    <row r="74" spans="1:14">
      <c r="A74" s="682"/>
      <c r="B74" s="30"/>
      <c r="C74" s="30"/>
      <c r="D74" s="78"/>
      <c r="E74" s="30"/>
      <c r="F74" s="30"/>
      <c r="G74" s="8"/>
      <c r="H74" s="8"/>
      <c r="I74" s="8"/>
      <c r="J74" s="8"/>
      <c r="K74" s="8"/>
      <c r="L74" s="8" t="s">
        <v>119</v>
      </c>
      <c r="M74" s="8"/>
      <c r="N74" s="8"/>
    </row>
    <row r="75" spans="1:14" ht="48" customHeight="1">
      <c r="A75" s="684">
        <v>13</v>
      </c>
      <c r="B75" s="796" t="s">
        <v>63</v>
      </c>
      <c r="C75" s="797"/>
      <c r="D75" s="797"/>
      <c r="E75" s="797"/>
      <c r="F75" s="797"/>
      <c r="G75" s="766"/>
      <c r="H75" s="6"/>
      <c r="I75" s="6"/>
      <c r="J75" s="6"/>
      <c r="K75" s="6"/>
      <c r="L75" s="6"/>
      <c r="M75" s="6"/>
      <c r="N75" s="6"/>
    </row>
    <row r="76" spans="1:14">
      <c r="A76" s="684"/>
      <c r="B76" s="5"/>
      <c r="C76" s="679"/>
      <c r="D76" s="72"/>
      <c r="E76" s="679"/>
      <c r="F76" s="679"/>
      <c r="G76" s="679"/>
      <c r="H76" s="679"/>
      <c r="I76" s="679"/>
      <c r="J76" s="679"/>
      <c r="K76" s="679"/>
      <c r="L76" s="679"/>
      <c r="M76" s="679"/>
      <c r="N76" s="679"/>
    </row>
    <row r="77" spans="1:14" ht="26.4">
      <c r="A77" s="682"/>
      <c r="B77" s="671" t="s">
        <v>64</v>
      </c>
      <c r="C77" s="670" t="s">
        <v>65</v>
      </c>
      <c r="D77" s="73" t="s">
        <v>342</v>
      </c>
      <c r="E77" s="670" t="s">
        <v>94</v>
      </c>
      <c r="F77" s="670" t="s">
        <v>67</v>
      </c>
      <c r="G77" s="670" t="s">
        <v>81</v>
      </c>
      <c r="H77" s="8"/>
      <c r="I77" s="8"/>
      <c r="J77" s="8"/>
      <c r="K77" s="8"/>
      <c r="L77" s="8"/>
      <c r="M77" s="8"/>
      <c r="N77" s="8"/>
    </row>
    <row r="78" spans="1:14" ht="26.4">
      <c r="A78" s="682"/>
      <c r="B78" s="828" t="s">
        <v>440</v>
      </c>
      <c r="C78" s="91" t="s">
        <v>1159</v>
      </c>
      <c r="D78" s="130">
        <v>10.09</v>
      </c>
      <c r="E78" s="958" t="s">
        <v>699</v>
      </c>
      <c r="F78" s="958" t="s">
        <v>108</v>
      </c>
      <c r="G78" s="958" t="s">
        <v>95</v>
      </c>
      <c r="H78" s="32"/>
      <c r="I78" s="32"/>
      <c r="J78" s="32"/>
      <c r="K78" s="32"/>
      <c r="L78" s="32"/>
      <c r="M78" s="32"/>
      <c r="N78" s="32"/>
    </row>
    <row r="79" spans="1:14">
      <c r="A79" s="682"/>
      <c r="B79" s="956"/>
      <c r="C79" s="91" t="s">
        <v>69</v>
      </c>
      <c r="D79" s="130"/>
      <c r="E79" s="959"/>
      <c r="F79" s="959"/>
      <c r="G79" s="959"/>
      <c r="H79" s="32"/>
      <c r="I79" s="32"/>
      <c r="J79" s="32"/>
      <c r="K79" s="32"/>
      <c r="L79" s="32"/>
      <c r="M79" s="32"/>
      <c r="N79" s="32"/>
    </row>
    <row r="80" spans="1:14" ht="26.4">
      <c r="A80" s="682"/>
      <c r="B80" s="956"/>
      <c r="C80" s="91" t="s">
        <v>1160</v>
      </c>
      <c r="D80" s="130">
        <v>4.21</v>
      </c>
      <c r="E80" s="959"/>
      <c r="F80" s="959"/>
      <c r="G80" s="959"/>
      <c r="H80" s="32"/>
      <c r="I80" s="32"/>
      <c r="J80" s="32"/>
      <c r="K80" s="32"/>
      <c r="L80" s="32"/>
      <c r="M80" s="32"/>
      <c r="N80" s="32"/>
    </row>
    <row r="81" spans="1:14" ht="26.4">
      <c r="A81" s="682"/>
      <c r="B81" s="957"/>
      <c r="C81" s="91" t="s">
        <v>1161</v>
      </c>
      <c r="D81" s="130">
        <v>4.21</v>
      </c>
      <c r="E81" s="959"/>
      <c r="F81" s="959"/>
      <c r="G81" s="959"/>
      <c r="H81" s="32"/>
      <c r="I81" s="32"/>
      <c r="J81" s="32"/>
      <c r="K81" s="32"/>
      <c r="L81" s="32"/>
      <c r="M81" s="32"/>
      <c r="N81" s="32"/>
    </row>
    <row r="82" spans="1:14" ht="26.4">
      <c r="A82" s="682"/>
      <c r="B82" s="828" t="s">
        <v>71</v>
      </c>
      <c r="C82" s="91" t="s">
        <v>1159</v>
      </c>
      <c r="D82" s="130">
        <v>10.9</v>
      </c>
      <c r="E82" s="959"/>
      <c r="F82" s="959"/>
      <c r="G82" s="959"/>
      <c r="H82" s="32"/>
      <c r="I82" s="32"/>
      <c r="J82" s="32"/>
      <c r="K82" s="32"/>
      <c r="L82" s="32"/>
      <c r="M82" s="32"/>
      <c r="N82" s="32"/>
    </row>
    <row r="83" spans="1:14">
      <c r="A83" s="682"/>
      <c r="B83" s="956"/>
      <c r="C83" s="91" t="s">
        <v>69</v>
      </c>
      <c r="D83" s="130"/>
      <c r="E83" s="959"/>
      <c r="F83" s="959"/>
      <c r="G83" s="959"/>
      <c r="H83" s="32"/>
      <c r="I83" s="32"/>
      <c r="J83" s="32"/>
      <c r="K83" s="32"/>
      <c r="L83" s="32"/>
      <c r="M83" s="32"/>
      <c r="N83" s="32"/>
    </row>
    <row r="84" spans="1:14" ht="26.4">
      <c r="A84" s="682"/>
      <c r="B84" s="956"/>
      <c r="C84" s="91" t="s">
        <v>1160</v>
      </c>
      <c r="D84" s="130">
        <v>16.149999999999999</v>
      </c>
      <c r="E84" s="959"/>
      <c r="F84" s="959"/>
      <c r="G84" s="959"/>
      <c r="H84" s="32"/>
      <c r="I84" s="32"/>
      <c r="J84" s="32"/>
      <c r="K84" s="32"/>
      <c r="L84" s="32"/>
      <c r="M84" s="32"/>
      <c r="N84" s="32"/>
    </row>
    <row r="85" spans="1:14" ht="26.4">
      <c r="A85" s="682"/>
      <c r="B85" s="957"/>
      <c r="C85" s="91" t="s">
        <v>1161</v>
      </c>
      <c r="D85" s="130">
        <v>16.149999999999999</v>
      </c>
      <c r="E85" s="959"/>
      <c r="F85" s="959"/>
      <c r="G85" s="959"/>
      <c r="H85" s="32"/>
      <c r="I85" s="32"/>
      <c r="J85" s="32"/>
      <c r="K85" s="32"/>
      <c r="L85" s="32"/>
      <c r="M85" s="32"/>
      <c r="N85" s="32"/>
    </row>
    <row r="86" spans="1:14" ht="26.4">
      <c r="A86" s="682"/>
      <c r="B86" s="828" t="s">
        <v>72</v>
      </c>
      <c r="C86" s="91" t="s">
        <v>1159</v>
      </c>
      <c r="D86" s="225">
        <v>0.49740000000000001</v>
      </c>
      <c r="E86" s="959"/>
      <c r="F86" s="959"/>
      <c r="G86" s="959"/>
      <c r="H86" s="32"/>
      <c r="I86" s="32"/>
      <c r="J86" s="32"/>
      <c r="K86" s="32"/>
      <c r="L86" s="32"/>
      <c r="M86" s="32"/>
      <c r="N86" s="32"/>
    </row>
    <row r="87" spans="1:14">
      <c r="A87" s="682"/>
      <c r="B87" s="956"/>
      <c r="C87" s="91" t="s">
        <v>69</v>
      </c>
      <c r="D87" s="225"/>
      <c r="E87" s="959"/>
      <c r="F87" s="959"/>
      <c r="G87" s="959"/>
      <c r="H87" s="32"/>
      <c r="I87" s="32"/>
      <c r="J87" s="32"/>
      <c r="K87" s="32"/>
      <c r="L87" s="32"/>
      <c r="M87" s="32"/>
      <c r="N87" s="32"/>
    </row>
    <row r="88" spans="1:14" ht="26.4">
      <c r="A88" s="682"/>
      <c r="B88" s="956"/>
      <c r="C88" s="91" t="s">
        <v>1160</v>
      </c>
      <c r="D88" s="225">
        <v>0.78359999999999996</v>
      </c>
      <c r="E88" s="959"/>
      <c r="F88" s="959"/>
      <c r="G88" s="959"/>
      <c r="H88" s="32"/>
      <c r="I88" s="32"/>
      <c r="J88" s="32"/>
      <c r="K88" s="32"/>
      <c r="L88" s="32"/>
      <c r="M88" s="32"/>
      <c r="N88" s="32"/>
    </row>
    <row r="89" spans="1:14" ht="26.4">
      <c r="A89" s="682"/>
      <c r="B89" s="957"/>
      <c r="C89" s="91" t="s">
        <v>1161</v>
      </c>
      <c r="D89" s="225">
        <v>0.78359999999999996</v>
      </c>
      <c r="E89" s="959"/>
      <c r="F89" s="959"/>
      <c r="G89" s="959"/>
      <c r="H89" s="32"/>
      <c r="I89" s="32"/>
      <c r="J89" s="32"/>
      <c r="K89" s="32"/>
      <c r="L89" s="32"/>
      <c r="M89" s="32"/>
      <c r="N89" s="32"/>
    </row>
    <row r="90" spans="1:14" ht="26.4">
      <c r="A90" s="682"/>
      <c r="B90" s="972" t="s">
        <v>73</v>
      </c>
      <c r="C90" s="91" t="s">
        <v>1159</v>
      </c>
      <c r="D90" s="130">
        <v>20.29</v>
      </c>
      <c r="E90" s="959"/>
      <c r="F90" s="959"/>
      <c r="G90" s="959"/>
      <c r="H90" s="32"/>
      <c r="I90" s="32"/>
      <c r="J90" s="32"/>
      <c r="K90" s="32"/>
      <c r="L90" s="32"/>
      <c r="M90" s="32"/>
      <c r="N90" s="32"/>
    </row>
    <row r="91" spans="1:14">
      <c r="A91" s="682"/>
      <c r="B91" s="973"/>
      <c r="C91" s="91" t="s">
        <v>69</v>
      </c>
      <c r="D91" s="130"/>
      <c r="E91" s="959"/>
      <c r="F91" s="959"/>
      <c r="G91" s="959"/>
      <c r="H91" s="32"/>
      <c r="I91" s="32"/>
      <c r="J91" s="32"/>
      <c r="K91" s="32"/>
      <c r="L91" s="32"/>
      <c r="M91" s="32"/>
      <c r="N91" s="32"/>
    </row>
    <row r="92" spans="1:14" ht="26.4">
      <c r="A92" s="682"/>
      <c r="B92" s="973"/>
      <c r="C92" s="91" t="s">
        <v>1160</v>
      </c>
      <c r="D92" s="130">
        <v>16.100000000000001</v>
      </c>
      <c r="E92" s="959"/>
      <c r="F92" s="959"/>
      <c r="G92" s="959"/>
      <c r="H92" s="32"/>
      <c r="I92" s="32"/>
      <c r="J92" s="32"/>
      <c r="K92" s="32"/>
      <c r="L92" s="32"/>
      <c r="M92" s="32"/>
      <c r="N92" s="32"/>
    </row>
    <row r="93" spans="1:14" ht="26.4">
      <c r="A93" s="682"/>
      <c r="B93" s="973"/>
      <c r="C93" s="91" t="s">
        <v>1161</v>
      </c>
      <c r="D93" s="130">
        <v>16.100000000000001</v>
      </c>
      <c r="E93" s="974"/>
      <c r="F93" s="974"/>
      <c r="G93" s="974"/>
      <c r="H93" s="32"/>
      <c r="I93" s="32"/>
      <c r="J93" s="32"/>
      <c r="K93" s="32"/>
      <c r="L93" s="32"/>
      <c r="M93" s="32"/>
      <c r="N93" s="32"/>
    </row>
    <row r="94" spans="1:14" ht="15.75" customHeight="1">
      <c r="A94" s="5"/>
      <c r="B94" s="819" t="s">
        <v>1162</v>
      </c>
      <c r="C94" s="819"/>
      <c r="D94" s="819"/>
      <c r="E94" s="819"/>
      <c r="F94" s="819"/>
      <c r="G94" s="819"/>
      <c r="H94" s="32"/>
      <c r="I94" s="32"/>
      <c r="J94" s="5"/>
      <c r="K94" s="5"/>
      <c r="L94" s="5"/>
      <c r="M94" s="5"/>
      <c r="N94" s="5"/>
    </row>
    <row r="95" spans="1:14" ht="31.2" customHeight="1">
      <c r="A95" s="5"/>
      <c r="B95" s="1170" t="s">
        <v>1163</v>
      </c>
      <c r="C95" s="1171"/>
      <c r="D95" s="1171"/>
      <c r="E95" s="1171"/>
      <c r="F95" s="1171"/>
      <c r="G95" s="1172"/>
      <c r="H95" s="32"/>
      <c r="I95" s="32"/>
      <c r="J95" s="5"/>
      <c r="K95" s="5"/>
      <c r="L95" s="5"/>
      <c r="M95" s="5"/>
      <c r="N95" s="5"/>
    </row>
    <row r="96" spans="1:14">
      <c r="A96" s="673"/>
      <c r="B96" s="36" t="s">
        <v>74</v>
      </c>
      <c r="C96" s="807" t="s">
        <v>40</v>
      </c>
      <c r="D96" s="807"/>
      <c r="E96" s="807"/>
      <c r="F96" s="807"/>
      <c r="G96" s="807"/>
      <c r="H96" s="5"/>
      <c r="I96" s="5"/>
      <c r="J96" s="5"/>
      <c r="K96" s="5"/>
      <c r="L96" s="5"/>
      <c r="M96" s="5"/>
      <c r="N96" s="5"/>
    </row>
    <row r="97" spans="1:14" ht="13.8">
      <c r="A97" s="5"/>
      <c r="B97" s="5"/>
      <c r="C97" s="598"/>
      <c r="D97" s="92"/>
      <c r="E97" s="672"/>
      <c r="F97" s="672"/>
      <c r="G97" s="672"/>
      <c r="H97" s="5"/>
      <c r="I97" s="5"/>
      <c r="J97" s="5"/>
      <c r="K97" s="5"/>
      <c r="L97" s="5"/>
      <c r="M97" s="5"/>
      <c r="N97" s="5"/>
    </row>
    <row r="98" spans="1:14">
      <c r="A98" s="5"/>
      <c r="B98" s="5"/>
      <c r="C98" s="5"/>
      <c r="D98" s="92"/>
      <c r="H98" s="5"/>
      <c r="I98" s="5"/>
      <c r="J98" s="5"/>
      <c r="K98" s="5"/>
      <c r="L98" s="5"/>
      <c r="M98" s="5"/>
      <c r="N98" s="5"/>
    </row>
    <row r="99" spans="1:14" ht="15" customHeight="1">
      <c r="A99" s="5"/>
      <c r="B99" s="5"/>
      <c r="C99" s="5"/>
      <c r="D99" s="69"/>
      <c r="H99" s="672"/>
      <c r="I99" s="5"/>
      <c r="J99" s="5"/>
      <c r="K99" s="5"/>
      <c r="L99" s="5"/>
      <c r="M99" s="5"/>
      <c r="N99" s="5"/>
    </row>
    <row r="100" spans="1:14" ht="15" customHeight="1">
      <c r="B100" s="843" t="s">
        <v>1164</v>
      </c>
      <c r="C100" s="843"/>
      <c r="D100" s="843"/>
      <c r="E100" s="843"/>
      <c r="F100" s="843"/>
      <c r="G100" s="843"/>
    </row>
    <row r="101" spans="1:14" ht="15" customHeight="1">
      <c r="B101" s="933" t="s">
        <v>956</v>
      </c>
      <c r="C101" s="933"/>
      <c r="D101" s="933"/>
      <c r="E101" s="933"/>
      <c r="F101" s="933"/>
      <c r="G101" s="933"/>
    </row>
    <row r="102" spans="1:14">
      <c r="C102" s="138"/>
      <c r="D102" s="138"/>
    </row>
    <row r="103" spans="1:14">
      <c r="C103" s="173"/>
    </row>
    <row r="104" spans="1:14">
      <c r="C104" s="138"/>
      <c r="D104" s="138"/>
    </row>
    <row r="105" spans="1:14">
      <c r="C105" s="138"/>
    </row>
  </sheetData>
  <mergeCells count="69">
    <mergeCell ref="B9:E9"/>
    <mergeCell ref="A1:B1"/>
    <mergeCell ref="C3:E3"/>
    <mergeCell ref="C5:E5"/>
    <mergeCell ref="B6:E6"/>
    <mergeCell ref="C8:E8"/>
    <mergeCell ref="B25:E25"/>
    <mergeCell ref="C11:E11"/>
    <mergeCell ref="B12:E12"/>
    <mergeCell ref="C14:E14"/>
    <mergeCell ref="B15:E15"/>
    <mergeCell ref="B17:E17"/>
    <mergeCell ref="C18:E18"/>
    <mergeCell ref="C19:E19"/>
    <mergeCell ref="C20:E20"/>
    <mergeCell ref="C21:E21"/>
    <mergeCell ref="C22:E22"/>
    <mergeCell ref="B24:E24"/>
    <mergeCell ref="C41:E41"/>
    <mergeCell ref="C27:C30"/>
    <mergeCell ref="D27:D30"/>
    <mergeCell ref="E27:E30"/>
    <mergeCell ref="B31:E31"/>
    <mergeCell ref="B33:E33"/>
    <mergeCell ref="C34:E34"/>
    <mergeCell ref="C35:E35"/>
    <mergeCell ref="C36:E36"/>
    <mergeCell ref="B38:E38"/>
    <mergeCell ref="C39:E39"/>
    <mergeCell ref="C40:E40"/>
    <mergeCell ref="C61:E61"/>
    <mergeCell ref="B42:E42"/>
    <mergeCell ref="B44:E44"/>
    <mergeCell ref="B47:E47"/>
    <mergeCell ref="B49:E49"/>
    <mergeCell ref="B50:B51"/>
    <mergeCell ref="C50:E51"/>
    <mergeCell ref="C52:E52"/>
    <mergeCell ref="C53:E53"/>
    <mergeCell ref="B54:E54"/>
    <mergeCell ref="B55:E55"/>
    <mergeCell ref="C57:E57"/>
    <mergeCell ref="B71:N71"/>
    <mergeCell ref="B63:B64"/>
    <mergeCell ref="C63:C64"/>
    <mergeCell ref="D63:D64"/>
    <mergeCell ref="E63:E64"/>
    <mergeCell ref="F63:H63"/>
    <mergeCell ref="I63:K63"/>
    <mergeCell ref="L63:N63"/>
    <mergeCell ref="C67:N67"/>
    <mergeCell ref="B68:N68"/>
    <mergeCell ref="B69:N69"/>
    <mergeCell ref="B70:N70"/>
    <mergeCell ref="B72:N72"/>
    <mergeCell ref="B73:N73"/>
    <mergeCell ref="B75:G75"/>
    <mergeCell ref="B78:B81"/>
    <mergeCell ref="E78:E93"/>
    <mergeCell ref="F78:F93"/>
    <mergeCell ref="G78:G93"/>
    <mergeCell ref="B82:B85"/>
    <mergeCell ref="B86:B89"/>
    <mergeCell ref="B90:B93"/>
    <mergeCell ref="B94:G94"/>
    <mergeCell ref="B95:G95"/>
    <mergeCell ref="C96:G96"/>
    <mergeCell ref="B100:G100"/>
    <mergeCell ref="B101:G101"/>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topLeftCell="A55" workbookViewId="0">
      <selection activeCell="C52" sqref="C52:E52"/>
    </sheetView>
  </sheetViews>
  <sheetFormatPr defaultRowHeight="13.2"/>
  <cols>
    <col min="1" max="1" width="6.44140625" style="38" bestFit="1" customWidth="1"/>
    <col min="2" max="2" width="46" style="38" bestFit="1" customWidth="1"/>
    <col min="3" max="3" width="27.6640625" style="38" customWidth="1"/>
    <col min="4" max="4" width="23.6640625" style="38" customWidth="1"/>
    <col min="5" max="5" width="18.6640625" style="38" customWidth="1"/>
    <col min="6" max="6" width="9.33203125" style="38" bestFit="1" customWidth="1"/>
    <col min="7" max="7" width="11" style="38" bestFit="1" customWidth="1"/>
    <col min="8" max="8" width="12.6640625" style="38" customWidth="1"/>
    <col min="9" max="9" width="10.44140625" style="38" bestFit="1" customWidth="1"/>
    <col min="10" max="10" width="9.109375" style="38" bestFit="1" customWidth="1"/>
    <col min="11" max="11" width="6.88671875" style="38" bestFit="1" customWidth="1"/>
    <col min="12" max="12" width="7.109375" style="38" bestFit="1" customWidth="1"/>
    <col min="13" max="14" width="6.88671875" style="38" bestFit="1" customWidth="1"/>
    <col min="15" max="16384" width="8.88671875" style="38"/>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16.5" customHeight="1">
      <c r="A3" s="639" t="s">
        <v>1</v>
      </c>
      <c r="B3" s="2" t="s">
        <v>2</v>
      </c>
      <c r="C3" s="807" t="s">
        <v>1181</v>
      </c>
      <c r="D3" s="807"/>
      <c r="E3" s="807"/>
      <c r="F3" s="5"/>
      <c r="H3" s="5"/>
      <c r="I3" s="5"/>
      <c r="J3" s="5"/>
      <c r="K3" s="5"/>
      <c r="L3" s="5"/>
      <c r="M3" s="5"/>
      <c r="N3" s="5"/>
    </row>
    <row r="4" spans="1:14">
      <c r="A4" s="5"/>
      <c r="B4" s="5"/>
      <c r="C4" s="5"/>
      <c r="D4" s="70"/>
      <c r="E4" s="5"/>
      <c r="F4" s="5"/>
      <c r="G4" s="5"/>
      <c r="H4" s="5"/>
      <c r="I4" s="5"/>
      <c r="J4" s="5"/>
      <c r="K4" s="5"/>
      <c r="L4" s="5"/>
      <c r="M4" s="5"/>
      <c r="N4" s="5"/>
    </row>
    <row r="5" spans="1:14">
      <c r="A5" s="19">
        <v>1</v>
      </c>
      <c r="B5" s="2" t="s">
        <v>3</v>
      </c>
      <c r="C5" s="805" t="s">
        <v>690</v>
      </c>
      <c r="D5" s="805"/>
      <c r="E5" s="805"/>
      <c r="F5" s="5"/>
      <c r="G5" s="5"/>
      <c r="H5" s="5"/>
      <c r="I5" s="5"/>
      <c r="J5" s="5"/>
      <c r="K5" s="5"/>
      <c r="L5" s="5"/>
      <c r="M5" s="5"/>
      <c r="N5" s="5"/>
    </row>
    <row r="6" spans="1:14">
      <c r="A6" s="631"/>
      <c r="B6" s="810" t="s">
        <v>5</v>
      </c>
      <c r="C6" s="810"/>
      <c r="D6" s="810"/>
      <c r="E6" s="810"/>
      <c r="F6" s="5"/>
      <c r="G6" s="5"/>
      <c r="H6" s="5"/>
      <c r="I6" s="5"/>
      <c r="J6" s="5"/>
      <c r="K6" s="5"/>
      <c r="L6" s="5"/>
      <c r="M6" s="5"/>
      <c r="N6" s="5"/>
    </row>
    <row r="7" spans="1:14">
      <c r="A7" s="631"/>
      <c r="B7" s="6"/>
      <c r="C7" s="5"/>
      <c r="D7" s="70"/>
      <c r="E7" s="5"/>
      <c r="F7" s="5"/>
      <c r="G7" s="5"/>
      <c r="H7" s="5"/>
      <c r="I7" s="5"/>
      <c r="J7" s="5"/>
      <c r="K7" s="5"/>
      <c r="L7" s="5"/>
      <c r="M7" s="5"/>
      <c r="N7" s="5"/>
    </row>
    <row r="8" spans="1:14">
      <c r="A8" s="631">
        <v>2</v>
      </c>
      <c r="B8" s="2" t="s">
        <v>6</v>
      </c>
      <c r="C8" s="807" t="s">
        <v>1330</v>
      </c>
      <c r="D8" s="807"/>
      <c r="E8" s="807"/>
      <c r="F8" s="5"/>
      <c r="G8" s="5"/>
      <c r="H8" s="5"/>
      <c r="I8" s="5"/>
      <c r="J8" s="5"/>
      <c r="K8" s="5"/>
      <c r="L8" s="5"/>
      <c r="M8" s="5"/>
      <c r="N8" s="5"/>
    </row>
    <row r="9" spans="1:14">
      <c r="A9" s="631"/>
      <c r="B9" s="810" t="s">
        <v>5</v>
      </c>
      <c r="C9" s="810"/>
      <c r="D9" s="810"/>
      <c r="E9" s="810"/>
      <c r="F9" s="5"/>
      <c r="G9" s="5"/>
      <c r="H9" s="5"/>
      <c r="I9" s="5"/>
      <c r="J9" s="5"/>
      <c r="K9" s="5"/>
      <c r="L9" s="5"/>
      <c r="M9" s="5"/>
      <c r="N9" s="5"/>
    </row>
    <row r="10" spans="1:14">
      <c r="A10" s="631"/>
      <c r="B10" s="6"/>
      <c r="C10" s="5"/>
      <c r="D10" s="70"/>
      <c r="E10" s="5"/>
      <c r="F10" s="5"/>
      <c r="G10" s="5"/>
      <c r="H10" s="5"/>
      <c r="I10" s="5"/>
      <c r="J10" s="5"/>
      <c r="K10" s="5"/>
      <c r="L10" s="5"/>
      <c r="M10" s="5"/>
      <c r="N10" s="5"/>
    </row>
    <row r="11" spans="1:14" ht="40.799999999999997" customHeight="1">
      <c r="A11" s="631">
        <v>3</v>
      </c>
      <c r="B11" s="2" t="s">
        <v>7</v>
      </c>
      <c r="C11" s="799" t="s">
        <v>332</v>
      </c>
      <c r="D11" s="799"/>
      <c r="E11" s="799"/>
      <c r="F11" s="5"/>
      <c r="G11" s="5"/>
      <c r="H11" s="5"/>
      <c r="I11" s="5"/>
      <c r="J11" s="5"/>
      <c r="K11" s="5"/>
      <c r="L11" s="5"/>
      <c r="M11" s="5"/>
      <c r="N11" s="5"/>
    </row>
    <row r="12" spans="1:14">
      <c r="A12" s="631"/>
      <c r="B12" s="810" t="s">
        <v>5</v>
      </c>
      <c r="C12" s="810"/>
      <c r="D12" s="810"/>
      <c r="E12" s="810"/>
      <c r="F12" s="5"/>
      <c r="G12" s="5"/>
      <c r="H12" s="5"/>
      <c r="I12" s="5"/>
      <c r="J12" s="5"/>
      <c r="K12" s="5"/>
      <c r="L12" s="5"/>
      <c r="M12" s="5"/>
      <c r="N12" s="5"/>
    </row>
    <row r="13" spans="1:14">
      <c r="A13" s="631"/>
      <c r="B13" s="6"/>
      <c r="C13" s="5"/>
      <c r="D13" s="70"/>
      <c r="E13" s="5"/>
      <c r="F13" s="5"/>
      <c r="G13" s="5"/>
      <c r="H13" s="5"/>
      <c r="I13" s="5"/>
      <c r="J13" s="5"/>
      <c r="K13" s="5"/>
      <c r="L13" s="5"/>
      <c r="M13" s="5"/>
      <c r="N13" s="5"/>
    </row>
    <row r="14" spans="1:14">
      <c r="A14" s="631">
        <v>4</v>
      </c>
      <c r="B14" s="2" t="s">
        <v>9</v>
      </c>
      <c r="C14" s="807">
        <v>373.86</v>
      </c>
      <c r="D14" s="807"/>
      <c r="E14" s="807"/>
      <c r="F14" s="175"/>
      <c r="G14" s="5"/>
      <c r="H14" s="5"/>
      <c r="I14" s="5"/>
      <c r="J14" s="5"/>
      <c r="K14" s="5"/>
      <c r="L14" s="5"/>
      <c r="M14" s="5"/>
      <c r="N14" s="5"/>
    </row>
    <row r="15" spans="1:14">
      <c r="A15" s="631"/>
      <c r="B15" s="810" t="s">
        <v>10</v>
      </c>
      <c r="C15" s="810"/>
      <c r="D15" s="810"/>
      <c r="E15" s="810"/>
      <c r="F15" s="175"/>
      <c r="G15" s="5"/>
      <c r="H15" s="5"/>
      <c r="I15" s="5"/>
      <c r="J15" s="5"/>
      <c r="K15" s="5"/>
      <c r="L15" s="5"/>
      <c r="M15" s="5"/>
      <c r="N15" s="5"/>
    </row>
    <row r="16" spans="1:14">
      <c r="A16" s="631"/>
      <c r="B16" s="5"/>
      <c r="C16" s="5"/>
      <c r="D16" s="70"/>
      <c r="E16" s="5"/>
      <c r="F16" s="5"/>
      <c r="G16" s="5"/>
      <c r="H16" s="5"/>
      <c r="I16" s="5"/>
      <c r="J16" s="5"/>
      <c r="K16" s="5"/>
      <c r="L16" s="5"/>
      <c r="M16" s="5"/>
      <c r="N16" s="5"/>
    </row>
    <row r="17" spans="1:14" ht="30.75" customHeight="1">
      <c r="A17" s="631">
        <v>5</v>
      </c>
      <c r="B17" s="767" t="s">
        <v>308</v>
      </c>
      <c r="C17" s="800"/>
      <c r="D17" s="800"/>
      <c r="E17" s="800"/>
      <c r="F17" s="6"/>
      <c r="G17" s="6"/>
      <c r="H17" s="6"/>
      <c r="I17" s="6"/>
      <c r="J17" s="8"/>
      <c r="K17" s="8"/>
      <c r="L17" s="8"/>
      <c r="M17" s="8"/>
      <c r="N17" s="8"/>
    </row>
    <row r="18" spans="1:14">
      <c r="A18" s="631"/>
      <c r="B18" s="2" t="s">
        <v>12</v>
      </c>
      <c r="C18" s="1115">
        <v>0.12509999999999999</v>
      </c>
      <c r="D18" s="1115"/>
      <c r="E18" s="1115"/>
      <c r="F18" s="175"/>
      <c r="G18" s="8"/>
      <c r="H18" s="8"/>
      <c r="I18" s="8"/>
      <c r="J18" s="8"/>
      <c r="K18" s="8"/>
      <c r="L18" s="8"/>
      <c r="M18" s="8"/>
      <c r="N18" s="8"/>
    </row>
    <row r="19" spans="1:14" ht="26.4">
      <c r="A19" s="631"/>
      <c r="B19" s="625" t="s">
        <v>1012</v>
      </c>
      <c r="C19" s="834" t="s">
        <v>692</v>
      </c>
      <c r="D19" s="834"/>
      <c r="E19" s="834"/>
      <c r="F19" s="638"/>
      <c r="G19" s="8"/>
      <c r="H19" s="5"/>
      <c r="I19" s="8"/>
      <c r="J19" s="8"/>
      <c r="K19" s="8"/>
      <c r="L19" s="8"/>
      <c r="M19" s="8"/>
      <c r="N19" s="8"/>
    </row>
    <row r="20" spans="1:14">
      <c r="A20" s="631"/>
      <c r="B20" s="625" t="s">
        <v>116</v>
      </c>
      <c r="C20" s="834" t="s">
        <v>106</v>
      </c>
      <c r="D20" s="834"/>
      <c r="E20" s="834"/>
      <c r="F20" s="638"/>
      <c r="G20" s="8"/>
      <c r="H20" s="8"/>
      <c r="I20" s="8"/>
      <c r="J20" s="8"/>
      <c r="K20" s="8"/>
      <c r="L20" s="8"/>
      <c r="M20" s="8"/>
      <c r="N20" s="8"/>
    </row>
    <row r="21" spans="1:14">
      <c r="A21" s="631"/>
      <c r="B21" s="634" t="s">
        <v>15</v>
      </c>
      <c r="C21" s="834" t="s">
        <v>107</v>
      </c>
      <c r="D21" s="834"/>
      <c r="E21" s="834"/>
      <c r="F21" s="638"/>
      <c r="G21" s="8"/>
      <c r="H21" s="8"/>
      <c r="I21" s="8"/>
      <c r="J21" s="8"/>
      <c r="K21" s="8"/>
      <c r="L21" s="8"/>
      <c r="M21" s="8"/>
      <c r="N21" s="8"/>
    </row>
    <row r="22" spans="1:14">
      <c r="A22" s="631"/>
      <c r="B22" s="623" t="s">
        <v>16</v>
      </c>
      <c r="C22" s="762" t="s">
        <v>89</v>
      </c>
      <c r="D22" s="762"/>
      <c r="E22" s="762"/>
      <c r="F22" s="638"/>
      <c r="G22" s="8"/>
      <c r="H22" s="8"/>
      <c r="I22" s="8"/>
      <c r="J22" s="8"/>
      <c r="K22" s="8"/>
      <c r="L22" s="8"/>
      <c r="M22" s="8"/>
      <c r="N22" s="8"/>
    </row>
    <row r="23" spans="1:14">
      <c r="A23" s="631"/>
      <c r="B23" s="638"/>
      <c r="C23" s="638"/>
      <c r="D23" s="72"/>
      <c r="E23" s="638"/>
      <c r="F23" s="638"/>
      <c r="G23" s="8"/>
      <c r="H23" s="8"/>
      <c r="I23" s="8"/>
      <c r="J23" s="8"/>
      <c r="K23" s="8"/>
      <c r="L23" s="8"/>
      <c r="M23" s="8"/>
      <c r="N23" s="8"/>
    </row>
    <row r="24" spans="1:14">
      <c r="A24" s="631">
        <v>6</v>
      </c>
      <c r="B24" s="767" t="s">
        <v>312</v>
      </c>
      <c r="C24" s="767"/>
      <c r="D24" s="767"/>
      <c r="E24" s="767"/>
      <c r="F24" s="6"/>
      <c r="G24" s="6"/>
      <c r="H24" s="8"/>
      <c r="I24" s="6"/>
      <c r="J24" s="6"/>
      <c r="K24" s="5"/>
      <c r="L24" s="5"/>
      <c r="M24" s="5"/>
      <c r="N24" s="5"/>
    </row>
    <row r="25" spans="1:14">
      <c r="A25" s="631"/>
      <c r="B25" s="812" t="s">
        <v>19</v>
      </c>
      <c r="C25" s="813"/>
      <c r="D25" s="813"/>
      <c r="E25" s="842"/>
      <c r="F25" s="638"/>
      <c r="G25" s="5"/>
      <c r="H25" s="5"/>
      <c r="I25" s="5"/>
      <c r="J25" s="5"/>
      <c r="K25" s="5"/>
      <c r="L25" s="5"/>
      <c r="M25" s="5"/>
      <c r="N25" s="5"/>
    </row>
    <row r="26" spans="1:14">
      <c r="A26" s="631"/>
      <c r="B26" s="623" t="s">
        <v>20</v>
      </c>
      <c r="C26" s="622" t="s">
        <v>97</v>
      </c>
      <c r="D26" s="73" t="s">
        <v>98</v>
      </c>
      <c r="E26" s="622" t="s">
        <v>22</v>
      </c>
      <c r="F26" s="638"/>
      <c r="G26" s="5"/>
      <c r="H26" s="5"/>
      <c r="I26" s="5"/>
      <c r="J26" s="5"/>
      <c r="K26" s="5"/>
      <c r="L26" s="5"/>
      <c r="M26" s="5"/>
      <c r="N26" s="5"/>
    </row>
    <row r="27" spans="1:14" ht="15" customHeight="1">
      <c r="A27" s="631"/>
      <c r="B27" s="627" t="s">
        <v>441</v>
      </c>
      <c r="C27" s="967" t="s">
        <v>600</v>
      </c>
      <c r="D27" s="967" t="s">
        <v>99</v>
      </c>
      <c r="E27" s="967" t="s">
        <v>91</v>
      </c>
      <c r="F27" s="638"/>
      <c r="G27" s="5"/>
      <c r="H27" s="5"/>
      <c r="I27" s="5"/>
      <c r="J27" s="5"/>
      <c r="K27" s="5"/>
      <c r="L27" s="5"/>
      <c r="M27" s="5"/>
      <c r="N27" s="5"/>
    </row>
    <row r="28" spans="1:14">
      <c r="A28" s="631"/>
      <c r="B28" s="627" t="s">
        <v>24</v>
      </c>
      <c r="C28" s="968"/>
      <c r="D28" s="968"/>
      <c r="E28" s="968"/>
      <c r="F28" s="638"/>
      <c r="G28" s="5"/>
      <c r="H28" s="5"/>
      <c r="I28" s="5"/>
      <c r="J28" s="5"/>
      <c r="K28" s="5"/>
      <c r="L28" s="5"/>
      <c r="M28" s="5"/>
      <c r="N28" s="5"/>
    </row>
    <row r="29" spans="1:14">
      <c r="A29" s="631"/>
      <c r="B29" s="627" t="s">
        <v>25</v>
      </c>
      <c r="C29" s="968"/>
      <c r="D29" s="968"/>
      <c r="E29" s="968"/>
      <c r="F29" s="638"/>
      <c r="G29" s="5"/>
      <c r="H29" s="5"/>
      <c r="I29" s="5"/>
      <c r="J29" s="5"/>
      <c r="K29" s="5"/>
      <c r="L29" s="5"/>
      <c r="M29" s="5"/>
      <c r="N29" s="5"/>
    </row>
    <row r="30" spans="1:14">
      <c r="A30" s="631"/>
      <c r="B30" s="627" t="s">
        <v>26</v>
      </c>
      <c r="C30" s="969"/>
      <c r="D30" s="969"/>
      <c r="E30" s="969"/>
      <c r="F30" s="638"/>
      <c r="G30" s="5"/>
      <c r="H30" s="5"/>
      <c r="I30" s="5"/>
      <c r="J30" s="5"/>
      <c r="K30" s="5"/>
      <c r="L30" s="5"/>
      <c r="M30" s="5"/>
      <c r="N30" s="5"/>
    </row>
    <row r="31" spans="1:14">
      <c r="A31" s="631"/>
      <c r="B31" s="768" t="s">
        <v>693</v>
      </c>
      <c r="C31" s="769"/>
      <c r="D31" s="769"/>
      <c r="E31" s="770"/>
      <c r="F31" s="638"/>
      <c r="G31" s="5"/>
      <c r="H31" s="5"/>
      <c r="I31" s="5"/>
      <c r="J31" s="5"/>
      <c r="K31" s="5"/>
      <c r="L31" s="5"/>
      <c r="M31" s="5"/>
      <c r="N31" s="5"/>
    </row>
    <row r="32" spans="1:14">
      <c r="A32" s="631"/>
      <c r="B32" s="8"/>
      <c r="C32" s="638"/>
      <c r="D32" s="72"/>
      <c r="E32" s="638"/>
      <c r="F32" s="638"/>
      <c r="G32" s="5"/>
      <c r="H32" s="5"/>
      <c r="I32" s="5"/>
      <c r="J32" s="5"/>
      <c r="K32" s="5"/>
      <c r="L32" s="5"/>
      <c r="M32" s="5"/>
      <c r="N32" s="5"/>
    </row>
    <row r="33" spans="1:14">
      <c r="A33" s="631">
        <v>7</v>
      </c>
      <c r="B33" s="767" t="s">
        <v>27</v>
      </c>
      <c r="C33" s="767"/>
      <c r="D33" s="767"/>
      <c r="E33" s="767"/>
      <c r="F33" s="6"/>
      <c r="G33" s="6"/>
      <c r="H33" s="6"/>
      <c r="I33" s="6"/>
      <c r="J33" s="6"/>
      <c r="K33" s="5"/>
      <c r="L33" s="5"/>
      <c r="M33" s="5"/>
      <c r="N33" s="5"/>
    </row>
    <row r="34" spans="1:14">
      <c r="A34" s="631"/>
      <c r="B34" s="623" t="s">
        <v>28</v>
      </c>
      <c r="C34" s="762" t="s">
        <v>106</v>
      </c>
      <c r="D34" s="762"/>
      <c r="E34" s="762"/>
      <c r="F34" s="8"/>
      <c r="G34" s="5"/>
      <c r="H34" s="5"/>
      <c r="I34" s="5"/>
      <c r="J34" s="5"/>
      <c r="K34" s="5"/>
      <c r="L34" s="5"/>
      <c r="M34" s="5"/>
      <c r="N34" s="5"/>
    </row>
    <row r="35" spans="1:14">
      <c r="A35" s="631"/>
      <c r="B35" s="623" t="s">
        <v>30</v>
      </c>
      <c r="C35" s="762" t="s">
        <v>107</v>
      </c>
      <c r="D35" s="762"/>
      <c r="E35" s="762"/>
      <c r="F35" s="8"/>
      <c r="G35" s="5"/>
      <c r="H35" s="5"/>
      <c r="I35" s="5"/>
      <c r="J35" s="5"/>
      <c r="K35" s="5"/>
      <c r="L35" s="5"/>
      <c r="M35" s="5"/>
      <c r="N35" s="5"/>
    </row>
    <row r="36" spans="1:14">
      <c r="A36" s="631"/>
      <c r="B36" s="623" t="s">
        <v>31</v>
      </c>
      <c r="C36" s="762" t="s">
        <v>89</v>
      </c>
      <c r="D36" s="762"/>
      <c r="E36" s="762"/>
      <c r="F36" s="8"/>
      <c r="G36" s="5"/>
      <c r="H36" s="5"/>
      <c r="I36" s="5"/>
      <c r="J36" s="5"/>
      <c r="K36" s="5"/>
      <c r="L36" s="5"/>
      <c r="M36" s="5"/>
      <c r="N36" s="5"/>
    </row>
    <row r="37" spans="1:14">
      <c r="A37" s="631"/>
      <c r="B37" s="5"/>
      <c r="C37" s="8"/>
      <c r="D37" s="71"/>
      <c r="E37" s="8"/>
      <c r="F37" s="8"/>
      <c r="G37" s="5"/>
      <c r="H37" s="5"/>
      <c r="I37" s="5"/>
      <c r="J37" s="5"/>
      <c r="K37" s="5"/>
      <c r="L37" s="5"/>
      <c r="M37" s="5"/>
      <c r="N37" s="5"/>
    </row>
    <row r="38" spans="1:14">
      <c r="A38" s="631">
        <v>8</v>
      </c>
      <c r="B38" s="767" t="s">
        <v>310</v>
      </c>
      <c r="C38" s="767"/>
      <c r="D38" s="767"/>
      <c r="E38" s="767"/>
      <c r="F38" s="6"/>
      <c r="G38" s="6"/>
      <c r="H38" s="6"/>
      <c r="I38" s="6"/>
      <c r="J38" s="6"/>
      <c r="K38" s="5"/>
      <c r="L38" s="5"/>
      <c r="M38" s="5"/>
      <c r="N38" s="5"/>
    </row>
    <row r="39" spans="1:14" ht="15" customHeight="1">
      <c r="A39" s="631"/>
      <c r="B39" s="623" t="s">
        <v>33</v>
      </c>
      <c r="C39" s="762" t="s">
        <v>106</v>
      </c>
      <c r="D39" s="762"/>
      <c r="E39" s="762"/>
      <c r="F39" s="8"/>
      <c r="G39" s="5"/>
      <c r="H39" s="5"/>
      <c r="I39" s="5"/>
      <c r="J39" s="5"/>
      <c r="K39" s="5"/>
      <c r="L39" s="5"/>
      <c r="M39" s="5"/>
      <c r="N39" s="5"/>
    </row>
    <row r="40" spans="1:14" ht="14.4" customHeight="1">
      <c r="A40" s="631"/>
      <c r="B40" s="623" t="s">
        <v>30</v>
      </c>
      <c r="C40" s="762" t="s">
        <v>107</v>
      </c>
      <c r="D40" s="762"/>
      <c r="E40" s="762"/>
      <c r="F40" s="8"/>
      <c r="G40" s="5"/>
      <c r="H40" s="5"/>
      <c r="I40" s="5"/>
      <c r="J40" s="5"/>
      <c r="K40" s="5"/>
      <c r="L40" s="5"/>
      <c r="M40" s="5"/>
      <c r="N40" s="5"/>
    </row>
    <row r="41" spans="1:14" ht="14.4" customHeight="1">
      <c r="A41" s="631"/>
      <c r="B41" s="623" t="s">
        <v>31</v>
      </c>
      <c r="C41" s="762" t="s">
        <v>89</v>
      </c>
      <c r="D41" s="762"/>
      <c r="E41" s="762"/>
      <c r="F41" s="8"/>
      <c r="G41" s="5"/>
      <c r="H41" s="5"/>
      <c r="I41" s="5"/>
      <c r="J41" s="5"/>
      <c r="K41" s="5"/>
      <c r="L41" s="5"/>
      <c r="M41" s="5"/>
      <c r="N41" s="5"/>
    </row>
    <row r="42" spans="1:14">
      <c r="A42" s="631"/>
      <c r="B42" s="768" t="s">
        <v>131</v>
      </c>
      <c r="C42" s="769"/>
      <c r="D42" s="769"/>
      <c r="E42" s="770"/>
      <c r="F42" s="8"/>
      <c r="G42" s="5"/>
      <c r="H42" s="5"/>
      <c r="I42" s="5"/>
      <c r="J42" s="5"/>
      <c r="K42" s="5"/>
      <c r="L42" s="5"/>
      <c r="M42" s="5"/>
      <c r="N42" s="5"/>
    </row>
    <row r="43" spans="1:14">
      <c r="A43" s="639"/>
      <c r="B43" s="5"/>
      <c r="C43" s="5"/>
      <c r="D43" s="75"/>
      <c r="E43" s="8"/>
      <c r="F43" s="5"/>
      <c r="G43" s="5"/>
      <c r="H43" s="5"/>
      <c r="I43" s="5"/>
      <c r="J43" s="5"/>
      <c r="K43" s="5"/>
      <c r="L43" s="5"/>
      <c r="M43" s="5"/>
      <c r="N43" s="5"/>
    </row>
    <row r="44" spans="1:14">
      <c r="A44" s="11">
        <v>9</v>
      </c>
      <c r="B44" s="766" t="s">
        <v>311</v>
      </c>
      <c r="C44" s="767"/>
      <c r="D44" s="767"/>
      <c r="E44" s="767"/>
      <c r="F44" s="12"/>
      <c r="G44" s="6"/>
      <c r="H44" s="6"/>
      <c r="I44" s="6"/>
      <c r="J44" s="5"/>
      <c r="K44" s="5"/>
      <c r="L44" s="5"/>
      <c r="M44" s="5"/>
      <c r="N44" s="5"/>
    </row>
    <row r="45" spans="1:14" ht="52.8">
      <c r="A45" s="11"/>
      <c r="B45" s="621" t="s">
        <v>36</v>
      </c>
      <c r="C45" s="636" t="s">
        <v>37</v>
      </c>
      <c r="D45" s="405" t="s">
        <v>38</v>
      </c>
      <c r="E45" s="636" t="s">
        <v>92</v>
      </c>
      <c r="F45" s="5"/>
      <c r="G45" s="5"/>
      <c r="H45" s="5"/>
      <c r="I45" s="5"/>
      <c r="J45" s="5"/>
      <c r="K45" s="5"/>
      <c r="L45" s="5"/>
      <c r="M45" s="5"/>
      <c r="N45" s="5"/>
    </row>
    <row r="46" spans="1:14" ht="66">
      <c r="A46" s="13"/>
      <c r="B46" s="630" t="s">
        <v>1257</v>
      </c>
      <c r="C46" s="630" t="s">
        <v>1331</v>
      </c>
      <c r="D46" s="632" t="s">
        <v>88</v>
      </c>
      <c r="E46" s="637" t="s">
        <v>88</v>
      </c>
      <c r="F46" s="5"/>
      <c r="G46" s="5"/>
      <c r="H46" s="5"/>
      <c r="I46" s="5"/>
      <c r="J46" s="5"/>
      <c r="K46" s="5"/>
      <c r="L46" s="5"/>
      <c r="M46" s="5"/>
      <c r="N46" s="5"/>
    </row>
    <row r="47" spans="1:14">
      <c r="A47" s="14"/>
      <c r="B47" s="839" t="s">
        <v>1182</v>
      </c>
      <c r="C47" s="840"/>
      <c r="D47" s="840"/>
      <c r="E47" s="841"/>
      <c r="F47" s="638"/>
      <c r="G47" s="638"/>
      <c r="H47" s="638"/>
      <c r="I47" s="5"/>
      <c r="J47" s="5"/>
      <c r="K47" s="5"/>
      <c r="L47" s="5"/>
      <c r="M47" s="5"/>
      <c r="N47" s="5"/>
    </row>
    <row r="48" spans="1:14">
      <c r="A48" s="15"/>
      <c r="B48" s="37"/>
      <c r="C48" s="619"/>
      <c r="D48" s="75"/>
      <c r="E48" s="619"/>
      <c r="F48" s="638"/>
      <c r="G48" s="638"/>
      <c r="H48" s="638"/>
      <c r="I48" s="638"/>
      <c r="J48" s="5"/>
      <c r="K48" s="5"/>
      <c r="L48" s="5"/>
      <c r="M48" s="5"/>
      <c r="N48" s="5"/>
    </row>
    <row r="49" spans="1:14">
      <c r="A49" s="11">
        <v>10</v>
      </c>
      <c r="B49" s="766" t="s">
        <v>311</v>
      </c>
      <c r="C49" s="767"/>
      <c r="D49" s="767"/>
      <c r="E49" s="767"/>
      <c r="F49" s="638"/>
      <c r="G49" s="638"/>
      <c r="H49" s="638"/>
      <c r="I49" s="5"/>
      <c r="J49" s="5"/>
      <c r="K49" s="5"/>
      <c r="L49" s="5"/>
      <c r="M49" s="5"/>
      <c r="N49" s="5"/>
    </row>
    <row r="50" spans="1:14" ht="21.75" customHeight="1">
      <c r="A50" s="13"/>
      <c r="B50" s="867" t="s">
        <v>41</v>
      </c>
      <c r="C50" s="1142" t="s">
        <v>1332</v>
      </c>
      <c r="D50" s="1143"/>
      <c r="E50" s="1144"/>
      <c r="F50" s="5"/>
      <c r="G50" s="5"/>
      <c r="H50" s="5"/>
      <c r="I50" s="5"/>
      <c r="J50" s="5"/>
      <c r="K50" s="1"/>
      <c r="L50" s="5"/>
      <c r="M50" s="5"/>
      <c r="N50" s="5"/>
    </row>
    <row r="51" spans="1:14" ht="35.4" customHeight="1">
      <c r="A51" s="13"/>
      <c r="B51" s="868"/>
      <c r="C51" s="1145"/>
      <c r="D51" s="1146"/>
      <c r="E51" s="1147"/>
      <c r="F51" s="5"/>
      <c r="G51" s="5"/>
      <c r="H51" s="5"/>
      <c r="I51" s="5"/>
      <c r="J51" s="5"/>
      <c r="K51" s="1"/>
      <c r="L51" s="5"/>
      <c r="M51" s="5"/>
      <c r="N51" s="5"/>
    </row>
    <row r="52" spans="1:14" ht="53.4" customHeight="1">
      <c r="A52" s="11"/>
      <c r="B52" s="16" t="s">
        <v>657</v>
      </c>
      <c r="C52" s="1148" t="s">
        <v>88</v>
      </c>
      <c r="D52" s="1148"/>
      <c r="E52" s="1148"/>
      <c r="F52" s="5"/>
      <c r="G52" s="5"/>
      <c r="H52" s="5"/>
      <c r="I52" s="5"/>
      <c r="J52" s="5"/>
      <c r="K52" s="5"/>
      <c r="L52" s="5"/>
      <c r="M52" s="5"/>
      <c r="N52" s="5"/>
    </row>
    <row r="53" spans="1:14">
      <c r="A53" s="13"/>
      <c r="B53" s="16" t="s">
        <v>43</v>
      </c>
      <c r="C53" s="875" t="s">
        <v>44</v>
      </c>
      <c r="D53" s="876"/>
      <c r="E53" s="877"/>
      <c r="F53" s="5"/>
      <c r="G53" s="5"/>
      <c r="H53" s="5"/>
      <c r="I53" s="5"/>
      <c r="J53" s="5"/>
      <c r="K53" s="17"/>
      <c r="L53" s="5"/>
      <c r="M53" s="5"/>
      <c r="N53" s="5"/>
    </row>
    <row r="54" spans="1:14" ht="14.4" customHeight="1">
      <c r="A54" s="13"/>
      <c r="B54" s="839" t="s">
        <v>1182</v>
      </c>
      <c r="C54" s="840"/>
      <c r="D54" s="840"/>
      <c r="E54" s="841"/>
      <c r="F54" s="5"/>
      <c r="G54" s="5"/>
      <c r="H54" s="5"/>
      <c r="I54" s="5"/>
      <c r="J54" s="5"/>
      <c r="K54" s="17"/>
      <c r="L54" s="5"/>
      <c r="M54" s="5"/>
      <c r="N54" s="5"/>
    </row>
    <row r="55" spans="1:14">
      <c r="A55" s="18" t="s">
        <v>45</v>
      </c>
      <c r="B55" s="858" t="s">
        <v>46</v>
      </c>
      <c r="C55" s="858"/>
      <c r="D55" s="858"/>
      <c r="E55" s="858"/>
    </row>
    <row r="56" spans="1:14">
      <c r="A56" s="23"/>
      <c r="B56" s="24"/>
      <c r="C56" s="25"/>
      <c r="D56" s="76"/>
      <c r="E56" s="25"/>
      <c r="F56" s="25"/>
      <c r="G56" s="5"/>
      <c r="H56" s="5"/>
      <c r="I56" s="5"/>
      <c r="J56" s="5"/>
      <c r="K56" s="5"/>
      <c r="L56" s="5"/>
      <c r="M56" s="5"/>
      <c r="N56" s="5"/>
    </row>
    <row r="57" spans="1:14">
      <c r="A57" s="631">
        <v>11</v>
      </c>
      <c r="B57" s="2" t="s">
        <v>47</v>
      </c>
      <c r="C57" s="953" t="s">
        <v>134</v>
      </c>
      <c r="D57" s="953"/>
      <c r="E57" s="953"/>
      <c r="F57" s="6"/>
      <c r="G57" s="6"/>
      <c r="H57" s="26"/>
      <c r="I57" s="6"/>
      <c r="J57" s="6"/>
      <c r="K57" s="5"/>
      <c r="L57" s="5"/>
      <c r="M57" s="5"/>
      <c r="N57" s="5"/>
    </row>
    <row r="58" spans="1:14">
      <c r="A58" s="631"/>
      <c r="B58" s="638"/>
      <c r="C58" s="638"/>
      <c r="D58" s="72"/>
      <c r="E58" s="638"/>
      <c r="F58" s="638"/>
      <c r="G58" s="55">
        <v>45565</v>
      </c>
      <c r="H58" s="27">
        <f>G58+29</f>
        <v>45594</v>
      </c>
      <c r="I58" s="27"/>
      <c r="J58" s="638"/>
      <c r="K58" s="5"/>
      <c r="L58" s="5"/>
      <c r="M58" s="5"/>
      <c r="N58" s="5"/>
    </row>
    <row r="59" spans="1:14">
      <c r="A59" s="631">
        <v>12</v>
      </c>
      <c r="B59" s="6" t="s">
        <v>48</v>
      </c>
      <c r="C59" s="6"/>
      <c r="D59" s="77"/>
      <c r="E59" s="26"/>
      <c r="F59" s="26"/>
      <c r="G59" s="128">
        <v>45565</v>
      </c>
      <c r="H59" s="128">
        <f>G59+89</f>
        <v>45654</v>
      </c>
      <c r="I59" s="26"/>
      <c r="J59" s="6"/>
      <c r="K59" s="6"/>
      <c r="L59" s="6"/>
      <c r="M59" s="6"/>
      <c r="N59" s="6"/>
    </row>
    <row r="60" spans="1:14">
      <c r="A60" s="631"/>
      <c r="B60" s="6"/>
      <c r="C60" s="6"/>
      <c r="D60" s="77"/>
      <c r="E60" s="26"/>
      <c r="F60" s="26"/>
      <c r="G60" s="26"/>
      <c r="H60" s="6"/>
      <c r="I60" s="6"/>
      <c r="J60" s="6"/>
      <c r="K60" s="6"/>
      <c r="L60" s="6"/>
      <c r="M60" s="6"/>
      <c r="N60" s="6"/>
    </row>
    <row r="61" spans="1:14">
      <c r="A61" s="631"/>
      <c r="B61" s="623" t="s">
        <v>49</v>
      </c>
      <c r="C61" s="762" t="s">
        <v>1183</v>
      </c>
      <c r="D61" s="762"/>
      <c r="E61" s="762"/>
      <c r="F61" s="27"/>
      <c r="G61" s="27"/>
      <c r="H61" s="638"/>
      <c r="I61" s="638"/>
      <c r="J61" s="638"/>
      <c r="K61" s="638"/>
      <c r="L61" s="638"/>
      <c r="M61" s="638"/>
      <c r="N61" s="638"/>
    </row>
    <row r="62" spans="1:14">
      <c r="A62" s="631"/>
      <c r="B62" s="638"/>
      <c r="C62" s="638"/>
      <c r="D62" s="115"/>
      <c r="E62" s="55"/>
      <c r="F62" s="638"/>
      <c r="G62" s="638"/>
      <c r="H62" s="55"/>
      <c r="I62" s="638"/>
      <c r="J62" s="55"/>
      <c r="K62" s="638"/>
      <c r="L62" s="638"/>
      <c r="M62" s="638"/>
      <c r="N62" s="638"/>
    </row>
    <row r="63" spans="1:14">
      <c r="A63" s="631"/>
      <c r="B63" s="767" t="s">
        <v>50</v>
      </c>
      <c r="C63" s="800" t="s">
        <v>1141</v>
      </c>
      <c r="D63" s="908" t="s">
        <v>1184</v>
      </c>
      <c r="E63" s="802" t="s">
        <v>96</v>
      </c>
      <c r="F63" s="790" t="s">
        <v>117</v>
      </c>
      <c r="G63" s="791"/>
      <c r="H63" s="792"/>
      <c r="I63" s="771" t="s">
        <v>52</v>
      </c>
      <c r="J63" s="771"/>
      <c r="K63" s="771"/>
      <c r="L63" s="771" t="s">
        <v>53</v>
      </c>
      <c r="M63" s="771"/>
      <c r="N63" s="771"/>
    </row>
    <row r="64" spans="1:14" ht="52.8">
      <c r="A64" s="639"/>
      <c r="B64" s="767"/>
      <c r="C64" s="801"/>
      <c r="D64" s="909"/>
      <c r="E64" s="803"/>
      <c r="F64" s="623" t="s">
        <v>54</v>
      </c>
      <c r="G64" s="623" t="s">
        <v>55</v>
      </c>
      <c r="H64" s="623" t="s">
        <v>56</v>
      </c>
      <c r="I64" s="623" t="s">
        <v>57</v>
      </c>
      <c r="J64" s="623" t="s">
        <v>55</v>
      </c>
      <c r="K64" s="623" t="s">
        <v>56</v>
      </c>
      <c r="L64" s="623" t="s">
        <v>57</v>
      </c>
      <c r="M64" s="623" t="s">
        <v>55</v>
      </c>
      <c r="N64" s="623" t="s">
        <v>56</v>
      </c>
    </row>
    <row r="65" spans="1:14">
      <c r="A65" s="639"/>
      <c r="B65" s="623" t="s">
        <v>80</v>
      </c>
      <c r="C65" s="130">
        <v>189.05</v>
      </c>
      <c r="D65" s="629">
        <v>141.44999999999999</v>
      </c>
      <c r="E65" s="629" t="s">
        <v>381</v>
      </c>
      <c r="F65" s="629" t="s">
        <v>40</v>
      </c>
      <c r="G65" s="629" t="s">
        <v>40</v>
      </c>
      <c r="H65" s="629" t="s">
        <v>40</v>
      </c>
      <c r="I65" s="629" t="s">
        <v>40</v>
      </c>
      <c r="J65" s="629" t="s">
        <v>40</v>
      </c>
      <c r="K65" s="629" t="s">
        <v>40</v>
      </c>
      <c r="L65" s="629" t="s">
        <v>40</v>
      </c>
      <c r="M65" s="629" t="s">
        <v>40</v>
      </c>
      <c r="N65" s="629" t="s">
        <v>40</v>
      </c>
    </row>
    <row r="66" spans="1:14">
      <c r="A66" s="639"/>
      <c r="B66" s="623" t="s">
        <v>696</v>
      </c>
      <c r="C66" s="130">
        <v>25810.85</v>
      </c>
      <c r="D66" s="629">
        <v>24466.85</v>
      </c>
      <c r="E66" s="629" t="s">
        <v>381</v>
      </c>
      <c r="F66" s="629" t="s">
        <v>40</v>
      </c>
      <c r="G66" s="629" t="s">
        <v>40</v>
      </c>
      <c r="H66" s="629" t="s">
        <v>40</v>
      </c>
      <c r="I66" s="629" t="s">
        <v>40</v>
      </c>
      <c r="J66" s="629" t="s">
        <v>40</v>
      </c>
      <c r="K66" s="629" t="s">
        <v>40</v>
      </c>
      <c r="L66" s="629" t="s">
        <v>40</v>
      </c>
      <c r="M66" s="629" t="s">
        <v>40</v>
      </c>
      <c r="N66" s="629" t="s">
        <v>40</v>
      </c>
    </row>
    <row r="67" spans="1:14" ht="13.8">
      <c r="A67" s="639"/>
      <c r="B67" s="623" t="s">
        <v>313</v>
      </c>
      <c r="C67" s="829" t="s">
        <v>76</v>
      </c>
      <c r="D67" s="829"/>
      <c r="E67" s="829"/>
      <c r="F67" s="829"/>
      <c r="G67" s="829"/>
      <c r="H67" s="829"/>
      <c r="I67" s="829"/>
      <c r="J67" s="829"/>
      <c r="K67" s="829"/>
      <c r="L67" s="829"/>
      <c r="M67" s="829"/>
      <c r="N67" s="829"/>
    </row>
    <row r="68" spans="1:14" s="5" customFormat="1">
      <c r="A68" s="639"/>
      <c r="B68" s="831" t="s">
        <v>1185</v>
      </c>
      <c r="C68" s="831"/>
      <c r="D68" s="831"/>
      <c r="E68" s="831"/>
      <c r="F68" s="831"/>
      <c r="G68" s="831"/>
      <c r="H68" s="831"/>
      <c r="I68" s="831"/>
      <c r="J68" s="831"/>
      <c r="K68" s="831"/>
      <c r="L68" s="831"/>
      <c r="M68" s="831"/>
      <c r="N68" s="831"/>
    </row>
    <row r="69" spans="1:14" ht="13.8">
      <c r="A69" s="639"/>
      <c r="B69" s="832" t="s">
        <v>79</v>
      </c>
      <c r="C69" s="832"/>
      <c r="D69" s="832"/>
      <c r="E69" s="832"/>
      <c r="F69" s="832"/>
      <c r="G69" s="832"/>
      <c r="H69" s="832"/>
      <c r="I69" s="832"/>
      <c r="J69" s="832"/>
      <c r="K69" s="832"/>
      <c r="L69" s="832"/>
      <c r="M69" s="832"/>
      <c r="N69" s="832"/>
    </row>
    <row r="70" spans="1:14">
      <c r="A70" s="639"/>
      <c r="B70" s="810" t="s">
        <v>60</v>
      </c>
      <c r="C70" s="810"/>
      <c r="D70" s="810"/>
      <c r="E70" s="810"/>
      <c r="F70" s="810"/>
      <c r="G70" s="810"/>
      <c r="H70" s="810"/>
      <c r="I70" s="810"/>
      <c r="J70" s="810"/>
      <c r="K70" s="810"/>
      <c r="L70" s="810"/>
      <c r="M70" s="810"/>
      <c r="N70" s="810"/>
    </row>
    <row r="71" spans="1:14">
      <c r="A71" s="1"/>
      <c r="B71" s="853" t="s">
        <v>61</v>
      </c>
      <c r="C71" s="853"/>
      <c r="D71" s="853"/>
      <c r="E71" s="853"/>
      <c r="F71" s="853"/>
      <c r="G71" s="853"/>
      <c r="H71" s="853"/>
      <c r="I71" s="853"/>
      <c r="J71" s="853"/>
      <c r="K71" s="853"/>
      <c r="L71" s="853"/>
      <c r="M71" s="853"/>
      <c r="N71" s="853"/>
    </row>
    <row r="72" spans="1:14">
      <c r="A72" s="639"/>
      <c r="B72" s="831" t="s">
        <v>110</v>
      </c>
      <c r="C72" s="831"/>
      <c r="D72" s="831"/>
      <c r="E72" s="831"/>
      <c r="F72" s="831"/>
      <c r="G72" s="831"/>
      <c r="H72" s="831"/>
      <c r="I72" s="831"/>
      <c r="J72" s="831"/>
      <c r="K72" s="831"/>
      <c r="L72" s="831"/>
      <c r="M72" s="831"/>
      <c r="N72" s="831"/>
    </row>
    <row r="73" spans="1:14">
      <c r="A73" s="639"/>
      <c r="B73" s="831" t="s">
        <v>62</v>
      </c>
      <c r="C73" s="831"/>
      <c r="D73" s="831"/>
      <c r="E73" s="831"/>
      <c r="F73" s="831"/>
      <c r="G73" s="831"/>
      <c r="H73" s="831"/>
      <c r="I73" s="831"/>
      <c r="J73" s="831"/>
      <c r="K73" s="831"/>
      <c r="L73" s="831"/>
      <c r="M73" s="831"/>
      <c r="N73" s="831"/>
    </row>
    <row r="74" spans="1:14">
      <c r="A74" s="639"/>
      <c r="B74" s="30"/>
      <c r="C74" s="30"/>
      <c r="D74" s="78"/>
      <c r="E74" s="30"/>
      <c r="F74" s="30"/>
      <c r="G74" s="8"/>
      <c r="H74" s="8"/>
      <c r="I74" s="8"/>
      <c r="J74" s="8"/>
      <c r="K74" s="8"/>
      <c r="L74" s="8" t="s">
        <v>119</v>
      </c>
      <c r="M74" s="8"/>
      <c r="N74" s="8"/>
    </row>
    <row r="75" spans="1:14" ht="48" customHeight="1">
      <c r="A75" s="631">
        <v>13</v>
      </c>
      <c r="B75" s="796" t="s">
        <v>63</v>
      </c>
      <c r="C75" s="797"/>
      <c r="D75" s="797"/>
      <c r="E75" s="797"/>
      <c r="F75" s="797"/>
      <c r="G75" s="766"/>
      <c r="H75" s="6"/>
      <c r="I75" s="6"/>
      <c r="J75" s="6"/>
      <c r="K75" s="6"/>
      <c r="L75" s="6"/>
      <c r="M75" s="6"/>
      <c r="N75" s="6"/>
    </row>
    <row r="76" spans="1:14">
      <c r="A76" s="631"/>
      <c r="B76" s="5"/>
      <c r="C76" s="638"/>
      <c r="D76" s="72"/>
      <c r="E76" s="638"/>
      <c r="F76" s="638"/>
      <c r="G76" s="638"/>
      <c r="H76" s="638"/>
      <c r="I76" s="638"/>
      <c r="J76" s="638"/>
      <c r="K76" s="638"/>
      <c r="L76" s="638"/>
      <c r="M76" s="638"/>
      <c r="N76" s="638"/>
    </row>
    <row r="77" spans="1:14" ht="26.4">
      <c r="A77" s="639"/>
      <c r="B77" s="620" t="s">
        <v>64</v>
      </c>
      <c r="C77" s="622" t="s">
        <v>65</v>
      </c>
      <c r="D77" s="73" t="s">
        <v>342</v>
      </c>
      <c r="E77" s="622" t="s">
        <v>94</v>
      </c>
      <c r="F77" s="622" t="s">
        <v>67</v>
      </c>
      <c r="G77" s="622" t="s">
        <v>81</v>
      </c>
      <c r="H77" s="8"/>
      <c r="I77" s="8"/>
      <c r="J77" s="8"/>
      <c r="K77" s="8"/>
      <c r="L77" s="8"/>
      <c r="M77" s="8"/>
      <c r="N77" s="8"/>
    </row>
    <row r="78" spans="1:14" ht="15" customHeight="1">
      <c r="A78" s="639"/>
      <c r="B78" s="828" t="s">
        <v>440</v>
      </c>
      <c r="C78" s="91" t="s">
        <v>1186</v>
      </c>
      <c r="D78" s="130">
        <v>4.8099999999999996</v>
      </c>
      <c r="E78" s="958" t="s">
        <v>699</v>
      </c>
      <c r="F78" s="958" t="s">
        <v>108</v>
      </c>
      <c r="G78" s="958" t="s">
        <v>95</v>
      </c>
      <c r="H78" s="32"/>
      <c r="I78" s="32"/>
      <c r="J78" s="32"/>
      <c r="K78" s="32"/>
      <c r="L78" s="32"/>
      <c r="M78" s="32"/>
      <c r="N78" s="32"/>
    </row>
    <row r="79" spans="1:14">
      <c r="A79" s="639"/>
      <c r="B79" s="956"/>
      <c r="C79" s="91" t="s">
        <v>69</v>
      </c>
      <c r="D79" s="130"/>
      <c r="E79" s="959"/>
      <c r="F79" s="959"/>
      <c r="G79" s="959"/>
      <c r="H79" s="32"/>
      <c r="I79" s="32"/>
      <c r="J79" s="32"/>
      <c r="K79" s="32"/>
      <c r="L79" s="32"/>
      <c r="M79" s="32"/>
      <c r="N79" s="32"/>
    </row>
    <row r="80" spans="1:14">
      <c r="A80" s="639"/>
      <c r="B80" s="957"/>
      <c r="C80" s="91" t="s">
        <v>70</v>
      </c>
      <c r="D80" s="130"/>
      <c r="E80" s="959"/>
      <c r="F80" s="959"/>
      <c r="G80" s="959"/>
      <c r="H80" s="32"/>
      <c r="I80" s="32"/>
      <c r="J80" s="32"/>
      <c r="K80" s="32"/>
      <c r="L80" s="32"/>
      <c r="M80" s="32"/>
      <c r="N80" s="32"/>
    </row>
    <row r="81" spans="1:14">
      <c r="A81" s="639"/>
      <c r="B81" s="828" t="s">
        <v>71</v>
      </c>
      <c r="C81" s="91" t="s">
        <v>1186</v>
      </c>
      <c r="D81" s="130">
        <v>14.1</v>
      </c>
      <c r="E81" s="959"/>
      <c r="F81" s="959"/>
      <c r="G81" s="959"/>
      <c r="H81" s="32"/>
      <c r="I81" s="32"/>
      <c r="J81" s="32"/>
      <c r="K81" s="32"/>
      <c r="L81" s="32"/>
      <c r="M81" s="32"/>
      <c r="N81" s="32"/>
    </row>
    <row r="82" spans="1:14">
      <c r="A82" s="639"/>
      <c r="B82" s="956"/>
      <c r="C82" s="91" t="s">
        <v>69</v>
      </c>
      <c r="D82" s="130"/>
      <c r="E82" s="959"/>
      <c r="F82" s="959"/>
      <c r="G82" s="959"/>
      <c r="H82" s="32"/>
      <c r="I82" s="32"/>
      <c r="J82" s="32"/>
      <c r="K82" s="32"/>
      <c r="L82" s="32"/>
      <c r="M82" s="32"/>
      <c r="N82" s="32"/>
    </row>
    <row r="83" spans="1:14">
      <c r="A83" s="639"/>
      <c r="B83" s="957"/>
      <c r="C83" s="91" t="s">
        <v>70</v>
      </c>
      <c r="D83" s="130"/>
      <c r="E83" s="959"/>
      <c r="F83" s="959"/>
      <c r="G83" s="959"/>
      <c r="H83" s="32"/>
      <c r="I83" s="32"/>
      <c r="J83" s="32"/>
      <c r="K83" s="32"/>
      <c r="L83" s="32"/>
      <c r="M83" s="32"/>
      <c r="N83" s="32"/>
    </row>
    <row r="84" spans="1:14">
      <c r="A84" s="639"/>
      <c r="B84" s="828" t="s">
        <v>72</v>
      </c>
      <c r="C84" s="91" t="s">
        <v>1186</v>
      </c>
      <c r="D84" s="225">
        <v>0.4743</v>
      </c>
      <c r="E84" s="959"/>
      <c r="F84" s="959"/>
      <c r="G84" s="959"/>
      <c r="H84" s="32"/>
      <c r="I84" s="32"/>
      <c r="J84" s="32"/>
      <c r="K84" s="32"/>
      <c r="L84" s="32"/>
      <c r="M84" s="32"/>
      <c r="N84" s="32"/>
    </row>
    <row r="85" spans="1:14">
      <c r="A85" s="639"/>
      <c r="B85" s="956"/>
      <c r="C85" s="91" t="s">
        <v>69</v>
      </c>
      <c r="D85" s="225"/>
      <c r="E85" s="959"/>
      <c r="F85" s="959"/>
      <c r="G85" s="959"/>
      <c r="H85" s="32"/>
      <c r="I85" s="32"/>
      <c r="J85" s="32"/>
      <c r="K85" s="32"/>
      <c r="L85" s="32"/>
      <c r="M85" s="32"/>
      <c r="N85" s="32"/>
    </row>
    <row r="86" spans="1:14">
      <c r="A86" s="639"/>
      <c r="B86" s="957"/>
      <c r="C86" s="91" t="s">
        <v>70</v>
      </c>
      <c r="D86" s="225"/>
      <c r="E86" s="959"/>
      <c r="F86" s="959"/>
      <c r="G86" s="959"/>
      <c r="H86" s="32"/>
      <c r="I86" s="32"/>
      <c r="J86" s="32"/>
      <c r="K86" s="32"/>
      <c r="L86" s="32"/>
      <c r="M86" s="32"/>
      <c r="N86" s="32"/>
    </row>
    <row r="87" spans="1:14">
      <c r="A87" s="639"/>
      <c r="B87" s="972" t="s">
        <v>73</v>
      </c>
      <c r="C87" s="91" t="s">
        <v>1186</v>
      </c>
      <c r="D87" s="130">
        <v>21.22</v>
      </c>
      <c r="E87" s="959"/>
      <c r="F87" s="959"/>
      <c r="G87" s="959"/>
      <c r="H87" s="32"/>
      <c r="I87" s="32"/>
      <c r="J87" s="32"/>
      <c r="K87" s="32"/>
      <c r="L87" s="32"/>
      <c r="M87" s="32"/>
      <c r="N87" s="32"/>
    </row>
    <row r="88" spans="1:14">
      <c r="A88" s="639"/>
      <c r="B88" s="973"/>
      <c r="C88" s="91" t="s">
        <v>69</v>
      </c>
      <c r="D88" s="130"/>
      <c r="E88" s="959"/>
      <c r="F88" s="959"/>
      <c r="G88" s="959"/>
      <c r="H88" s="32"/>
      <c r="I88" s="32"/>
      <c r="J88" s="32"/>
      <c r="K88" s="32"/>
      <c r="L88" s="32"/>
      <c r="M88" s="32"/>
      <c r="N88" s="32"/>
    </row>
    <row r="89" spans="1:14" ht="15" customHeight="1">
      <c r="A89" s="639"/>
      <c r="B89" s="973"/>
      <c r="C89" s="91" t="s">
        <v>70</v>
      </c>
      <c r="D89" s="130"/>
      <c r="E89" s="974"/>
      <c r="F89" s="974"/>
      <c r="G89" s="974"/>
      <c r="H89" s="32"/>
      <c r="I89" s="32"/>
      <c r="J89" s="32"/>
      <c r="K89" s="32"/>
      <c r="L89" s="32"/>
      <c r="M89" s="32"/>
      <c r="N89" s="32"/>
    </row>
    <row r="90" spans="1:14" ht="15.75" customHeight="1">
      <c r="A90" s="5"/>
      <c r="B90" s="819" t="s">
        <v>1187</v>
      </c>
      <c r="C90" s="819"/>
      <c r="D90" s="819"/>
      <c r="E90" s="819"/>
      <c r="F90" s="819"/>
      <c r="G90" s="819"/>
      <c r="H90" s="32"/>
      <c r="I90" s="32"/>
      <c r="J90" s="5"/>
      <c r="K90" s="5"/>
      <c r="L90" s="5"/>
      <c r="M90" s="5"/>
      <c r="N90" s="5"/>
    </row>
    <row r="91" spans="1:14">
      <c r="A91" s="619"/>
      <c r="B91" s="36" t="s">
        <v>74</v>
      </c>
      <c r="C91" s="807" t="s">
        <v>40</v>
      </c>
      <c r="D91" s="807"/>
      <c r="E91" s="807"/>
      <c r="F91" s="807"/>
      <c r="G91" s="807"/>
      <c r="H91" s="5"/>
      <c r="I91" s="5"/>
      <c r="J91" s="5"/>
      <c r="K91" s="5"/>
      <c r="L91" s="5"/>
      <c r="M91" s="5"/>
      <c r="N91" s="5"/>
    </row>
    <row r="92" spans="1:14" ht="13.8">
      <c r="A92" s="5"/>
      <c r="B92" s="5"/>
      <c r="C92" s="598"/>
      <c r="D92" s="92"/>
      <c r="E92" s="618"/>
      <c r="F92" s="618"/>
      <c r="G92" s="618"/>
      <c r="H92" s="5"/>
      <c r="I92" s="5"/>
      <c r="J92" s="5"/>
      <c r="K92" s="5"/>
      <c r="L92" s="5"/>
      <c r="M92" s="5"/>
      <c r="N92" s="5"/>
    </row>
    <row r="93" spans="1:14">
      <c r="A93" s="5"/>
      <c r="B93" s="5"/>
      <c r="C93" s="5"/>
      <c r="D93" s="92"/>
      <c r="H93" s="5"/>
      <c r="I93" s="5"/>
      <c r="J93" s="5"/>
      <c r="K93" s="5"/>
      <c r="L93" s="5"/>
      <c r="M93" s="5"/>
      <c r="N93" s="5"/>
    </row>
    <row r="94" spans="1:14" ht="15" customHeight="1">
      <c r="A94" s="5"/>
      <c r="B94" s="5"/>
      <c r="C94" s="5"/>
      <c r="D94" s="69"/>
      <c r="H94" s="618"/>
      <c r="I94" s="5"/>
      <c r="J94" s="5"/>
      <c r="K94" s="5"/>
      <c r="L94" s="5"/>
      <c r="M94" s="5"/>
      <c r="N94" s="5"/>
    </row>
    <row r="95" spans="1:14" ht="15" customHeight="1">
      <c r="B95" s="843" t="s">
        <v>1150</v>
      </c>
      <c r="C95" s="843"/>
      <c r="D95" s="843"/>
      <c r="E95" s="843"/>
      <c r="F95" s="843"/>
      <c r="G95" s="843"/>
    </row>
    <row r="96" spans="1:14" ht="15" customHeight="1">
      <c r="B96" s="933" t="s">
        <v>956</v>
      </c>
      <c r="C96" s="933"/>
      <c r="D96" s="933"/>
      <c r="E96" s="933"/>
      <c r="F96" s="933"/>
      <c r="G96" s="933"/>
    </row>
    <row r="97" spans="3:4">
      <c r="C97" s="138"/>
      <c r="D97" s="138"/>
    </row>
    <row r="98" spans="3:4">
      <c r="C98" s="173"/>
    </row>
    <row r="99" spans="3:4">
      <c r="C99" s="138"/>
      <c r="D99" s="138"/>
    </row>
    <row r="100" spans="3:4">
      <c r="C100" s="138"/>
    </row>
  </sheetData>
  <mergeCells count="68">
    <mergeCell ref="B9:E9"/>
    <mergeCell ref="A1:B1"/>
    <mergeCell ref="C3:E3"/>
    <mergeCell ref="C5:E5"/>
    <mergeCell ref="B6:E6"/>
    <mergeCell ref="C8:E8"/>
    <mergeCell ref="B25:E25"/>
    <mergeCell ref="C11:E11"/>
    <mergeCell ref="B12:E12"/>
    <mergeCell ref="C14:E14"/>
    <mergeCell ref="B15:E15"/>
    <mergeCell ref="B17:E17"/>
    <mergeCell ref="C18:E18"/>
    <mergeCell ref="C19:E19"/>
    <mergeCell ref="C20:E20"/>
    <mergeCell ref="C21:E21"/>
    <mergeCell ref="C22:E22"/>
    <mergeCell ref="B24:E24"/>
    <mergeCell ref="C41:E41"/>
    <mergeCell ref="C27:C30"/>
    <mergeCell ref="D27:D30"/>
    <mergeCell ref="E27:E30"/>
    <mergeCell ref="B31:E31"/>
    <mergeCell ref="B33:E33"/>
    <mergeCell ref="C34:E34"/>
    <mergeCell ref="C35:E35"/>
    <mergeCell ref="C36:E36"/>
    <mergeCell ref="B38:E38"/>
    <mergeCell ref="C39:E39"/>
    <mergeCell ref="C40:E40"/>
    <mergeCell ref="C61:E61"/>
    <mergeCell ref="B42:E42"/>
    <mergeCell ref="B44:E44"/>
    <mergeCell ref="B47:E47"/>
    <mergeCell ref="B49:E49"/>
    <mergeCell ref="B50:B51"/>
    <mergeCell ref="C50:E51"/>
    <mergeCell ref="C52:E52"/>
    <mergeCell ref="C53:E53"/>
    <mergeCell ref="B54:E54"/>
    <mergeCell ref="B55:E55"/>
    <mergeCell ref="C57:E57"/>
    <mergeCell ref="B71:N71"/>
    <mergeCell ref="B63:B64"/>
    <mergeCell ref="C63:C64"/>
    <mergeCell ref="D63:D64"/>
    <mergeCell ref="E63:E64"/>
    <mergeCell ref="F63:H63"/>
    <mergeCell ref="I63:K63"/>
    <mergeCell ref="L63:N63"/>
    <mergeCell ref="C67:N67"/>
    <mergeCell ref="B68:N68"/>
    <mergeCell ref="B69:N69"/>
    <mergeCell ref="B70:N70"/>
    <mergeCell ref="B90:G90"/>
    <mergeCell ref="C91:G91"/>
    <mergeCell ref="B95:G95"/>
    <mergeCell ref="B96:G96"/>
    <mergeCell ref="B72:N72"/>
    <mergeCell ref="B73:N73"/>
    <mergeCell ref="B75:G75"/>
    <mergeCell ref="B78:B80"/>
    <mergeCell ref="E78:E89"/>
    <mergeCell ref="F78:F89"/>
    <mergeCell ref="G78:G89"/>
    <mergeCell ref="B81:B83"/>
    <mergeCell ref="B84:B86"/>
    <mergeCell ref="B87:B89"/>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topLeftCell="A53" workbookViewId="0">
      <selection activeCell="C53" sqref="C53:E53"/>
    </sheetView>
  </sheetViews>
  <sheetFormatPr defaultColWidth="8.88671875" defaultRowHeight="13.2"/>
  <cols>
    <col min="1" max="1" width="8.88671875" style="5"/>
    <col min="2" max="2" width="40.88671875" style="5" customWidth="1"/>
    <col min="3" max="3" width="38.109375" style="5" customWidth="1"/>
    <col min="4" max="4" width="33.5546875" style="5" customWidth="1"/>
    <col min="5" max="5" width="15.109375" style="5" customWidth="1"/>
    <col min="6" max="6" width="11.33203125" style="5" customWidth="1"/>
    <col min="7" max="7" width="12.6640625" style="5" customWidth="1"/>
    <col min="8" max="8" width="8.88671875" style="5"/>
    <col min="9" max="9" width="11.33203125" style="5" bestFit="1" customWidth="1"/>
    <col min="10" max="10" width="11.44140625" style="5" bestFit="1" customWidth="1"/>
    <col min="11" max="16384" width="8.88671875" style="5"/>
  </cols>
  <sheetData>
    <row r="1" spans="1:5">
      <c r="A1" s="804" t="s">
        <v>0</v>
      </c>
      <c r="B1" s="804"/>
      <c r="D1" s="1"/>
    </row>
    <row r="3" spans="1:5">
      <c r="A3" s="700" t="s">
        <v>1</v>
      </c>
      <c r="B3" s="2" t="s">
        <v>2</v>
      </c>
      <c r="C3" s="859" t="s">
        <v>1191</v>
      </c>
      <c r="D3" s="860"/>
      <c r="E3" s="861"/>
    </row>
    <row r="4" spans="1:5">
      <c r="D4" s="701"/>
    </row>
    <row r="5" spans="1:5">
      <c r="A5" s="19">
        <v>1</v>
      </c>
      <c r="B5" s="2" t="s">
        <v>3</v>
      </c>
      <c r="C5" s="805" t="s">
        <v>316</v>
      </c>
      <c r="D5" s="805"/>
      <c r="E5" s="805"/>
    </row>
    <row r="6" spans="1:5">
      <c r="A6" s="704"/>
      <c r="B6" s="810" t="s">
        <v>5</v>
      </c>
      <c r="C6" s="810"/>
      <c r="D6" s="810"/>
      <c r="E6" s="810"/>
    </row>
    <row r="7" spans="1:5">
      <c r="A7" s="704"/>
      <c r="B7" s="6"/>
      <c r="D7" s="701"/>
    </row>
    <row r="8" spans="1:5">
      <c r="A8" s="704">
        <v>2</v>
      </c>
      <c r="B8" s="2" t="s">
        <v>6</v>
      </c>
      <c r="C8" s="807" t="s">
        <v>1192</v>
      </c>
      <c r="D8" s="807"/>
      <c r="E8" s="807"/>
    </row>
    <row r="9" spans="1:5">
      <c r="A9" s="704"/>
      <c r="B9" s="810" t="s">
        <v>5</v>
      </c>
      <c r="C9" s="810"/>
      <c r="D9" s="810"/>
      <c r="E9" s="810"/>
    </row>
    <row r="10" spans="1:5">
      <c r="A10" s="704"/>
      <c r="B10" s="6"/>
      <c r="D10" s="701"/>
    </row>
    <row r="11" spans="1:5" ht="26.4">
      <c r="A11" s="704">
        <v>3</v>
      </c>
      <c r="B11" s="2" t="s">
        <v>7</v>
      </c>
      <c r="C11" s="805" t="s">
        <v>332</v>
      </c>
      <c r="D11" s="805"/>
      <c r="E11" s="805"/>
    </row>
    <row r="12" spans="1:5">
      <c r="A12" s="704"/>
      <c r="B12" s="810" t="s">
        <v>5</v>
      </c>
      <c r="C12" s="810"/>
      <c r="D12" s="810"/>
      <c r="E12" s="810"/>
    </row>
    <row r="13" spans="1:5">
      <c r="A13" s="704"/>
      <c r="B13" s="6"/>
      <c r="D13" s="701"/>
    </row>
    <row r="14" spans="1:5">
      <c r="A14" s="704">
        <v>4</v>
      </c>
      <c r="B14" s="2" t="s">
        <v>9</v>
      </c>
      <c r="C14" s="807" t="s">
        <v>1193</v>
      </c>
      <c r="D14" s="807"/>
      <c r="E14" s="807"/>
    </row>
    <row r="15" spans="1:5" ht="13.5" customHeight="1">
      <c r="A15" s="704"/>
      <c r="B15" s="810" t="s">
        <v>10</v>
      </c>
      <c r="C15" s="810"/>
      <c r="D15" s="810"/>
      <c r="E15" s="810"/>
    </row>
    <row r="16" spans="1:5">
      <c r="A16" s="704"/>
      <c r="D16" s="701"/>
    </row>
    <row r="17" spans="1:14" ht="13.8" thickBot="1">
      <c r="A17" s="704">
        <v>5</v>
      </c>
      <c r="B17" s="767" t="s">
        <v>308</v>
      </c>
      <c r="C17" s="800"/>
      <c r="D17" s="800"/>
      <c r="E17" s="800"/>
      <c r="F17" s="6"/>
      <c r="G17" s="6"/>
      <c r="H17" s="6"/>
      <c r="I17" s="731"/>
      <c r="J17" s="8"/>
      <c r="K17" s="8"/>
      <c r="L17" s="8"/>
      <c r="M17" s="8"/>
      <c r="N17" s="8"/>
    </row>
    <row r="18" spans="1:14" ht="13.8" thickBot="1">
      <c r="A18" s="704"/>
      <c r="B18" s="692" t="s">
        <v>12</v>
      </c>
      <c r="C18" s="835">
        <v>0.125</v>
      </c>
      <c r="D18" s="835"/>
      <c r="E18" s="835"/>
      <c r="F18" s="696"/>
      <c r="G18" s="8"/>
      <c r="H18" s="8"/>
      <c r="I18" s="732"/>
      <c r="J18" s="385"/>
      <c r="K18" s="8"/>
      <c r="L18" s="8"/>
      <c r="M18" s="8"/>
      <c r="N18" s="8"/>
    </row>
    <row r="19" spans="1:14" ht="39.6">
      <c r="A19" s="704"/>
      <c r="B19" s="692" t="s">
        <v>1194</v>
      </c>
      <c r="C19" s="835">
        <v>5.8099999999999999E-2</v>
      </c>
      <c r="D19" s="836"/>
      <c r="E19" s="836"/>
      <c r="F19" s="696"/>
      <c r="G19" s="8"/>
      <c r="I19" s="375"/>
      <c r="J19" s="8"/>
      <c r="K19" s="8"/>
      <c r="L19" s="8"/>
      <c r="M19" s="8"/>
      <c r="N19" s="8"/>
    </row>
    <row r="20" spans="1:14">
      <c r="A20" s="704"/>
      <c r="B20" s="692" t="s">
        <v>116</v>
      </c>
      <c r="C20" s="835" t="s">
        <v>463</v>
      </c>
      <c r="D20" s="836"/>
      <c r="E20" s="836"/>
      <c r="F20" s="696"/>
      <c r="G20" s="696"/>
      <c r="H20" s="8"/>
      <c r="I20" s="733"/>
      <c r="J20" s="385"/>
      <c r="K20" s="8"/>
      <c r="L20" s="8"/>
      <c r="M20" s="8"/>
      <c r="N20" s="8"/>
    </row>
    <row r="21" spans="1:14">
      <c r="A21" s="704"/>
      <c r="B21" s="692" t="s">
        <v>15</v>
      </c>
      <c r="C21" s="835" t="s">
        <v>917</v>
      </c>
      <c r="D21" s="836"/>
      <c r="E21" s="836"/>
      <c r="F21" s="696"/>
      <c r="G21" s="8"/>
      <c r="H21" s="8"/>
      <c r="I21" s="8"/>
      <c r="J21" s="8"/>
      <c r="K21" s="8"/>
      <c r="L21" s="8"/>
      <c r="M21" s="8"/>
      <c r="N21" s="8"/>
    </row>
    <row r="22" spans="1:14">
      <c r="A22" s="704"/>
      <c r="B22" s="692" t="s">
        <v>16</v>
      </c>
      <c r="C22" s="835" t="s">
        <v>1195</v>
      </c>
      <c r="D22" s="836"/>
      <c r="E22" s="836"/>
      <c r="F22" s="696"/>
      <c r="G22" s="8"/>
      <c r="H22" s="8"/>
      <c r="I22" s="733"/>
      <c r="J22" s="8"/>
      <c r="K22" s="8"/>
      <c r="L22" s="8"/>
      <c r="M22" s="8"/>
      <c r="N22" s="8"/>
    </row>
    <row r="23" spans="1:14">
      <c r="A23" s="704"/>
      <c r="C23" s="8"/>
      <c r="D23" s="8"/>
      <c r="E23" s="8"/>
      <c r="F23" s="696"/>
      <c r="G23" s="8"/>
      <c r="H23" s="8"/>
      <c r="I23" s="8"/>
      <c r="J23" s="8"/>
      <c r="K23" s="8"/>
      <c r="L23" s="8"/>
      <c r="M23" s="8"/>
      <c r="N23" s="8"/>
    </row>
    <row r="24" spans="1:14">
      <c r="A24" s="704"/>
      <c r="B24" s="696"/>
      <c r="C24" s="696"/>
      <c r="D24" s="696"/>
      <c r="E24" s="696"/>
      <c r="F24" s="696"/>
      <c r="G24" s="8"/>
      <c r="H24" s="8"/>
      <c r="I24" s="8"/>
      <c r="J24" s="8"/>
      <c r="K24" s="8"/>
      <c r="L24" s="8"/>
      <c r="M24" s="8"/>
      <c r="N24" s="8"/>
    </row>
    <row r="25" spans="1:14">
      <c r="A25" s="704">
        <v>6</v>
      </c>
      <c r="B25" s="767" t="s">
        <v>312</v>
      </c>
      <c r="C25" s="767"/>
      <c r="D25" s="767"/>
      <c r="E25" s="767"/>
      <c r="F25" s="6"/>
      <c r="G25" s="6"/>
      <c r="H25" s="8"/>
      <c r="I25" s="6"/>
      <c r="J25" s="6"/>
    </row>
    <row r="26" spans="1:14">
      <c r="A26" s="704"/>
      <c r="B26" s="812" t="s">
        <v>19</v>
      </c>
      <c r="C26" s="813"/>
      <c r="D26" s="813"/>
      <c r="E26" s="842"/>
      <c r="F26" s="696"/>
    </row>
    <row r="27" spans="1:14">
      <c r="A27" s="704"/>
      <c r="B27" s="686" t="s">
        <v>20</v>
      </c>
      <c r="C27" s="687" t="s">
        <v>97</v>
      </c>
      <c r="D27" s="687" t="s">
        <v>21</v>
      </c>
      <c r="E27" s="687" t="s">
        <v>22</v>
      </c>
      <c r="F27" s="696"/>
    </row>
    <row r="28" spans="1:14" ht="12.75" customHeight="1">
      <c r="A28" s="704"/>
      <c r="B28" s="690" t="s">
        <v>441</v>
      </c>
      <c r="C28" s="967" t="s">
        <v>463</v>
      </c>
      <c r="D28" s="967" t="s">
        <v>917</v>
      </c>
      <c r="E28" s="967" t="s">
        <v>1195</v>
      </c>
      <c r="F28" s="696"/>
    </row>
    <row r="29" spans="1:14">
      <c r="A29" s="704"/>
      <c r="B29" s="690" t="s">
        <v>24</v>
      </c>
      <c r="C29" s="968"/>
      <c r="D29" s="968"/>
      <c r="E29" s="968"/>
      <c r="F29" s="696"/>
    </row>
    <row r="30" spans="1:14">
      <c r="A30" s="704"/>
      <c r="B30" s="690" t="s">
        <v>25</v>
      </c>
      <c r="C30" s="968"/>
      <c r="D30" s="968"/>
      <c r="E30" s="968"/>
      <c r="F30" s="696"/>
    </row>
    <row r="31" spans="1:14">
      <c r="A31" s="704"/>
      <c r="B31" s="690" t="s">
        <v>26</v>
      </c>
      <c r="C31" s="969"/>
      <c r="D31" s="969"/>
      <c r="E31" s="969"/>
      <c r="F31" s="696"/>
    </row>
    <row r="32" spans="1:14">
      <c r="A32" s="704"/>
      <c r="B32" s="8"/>
      <c r="C32" s="696"/>
      <c r="D32" s="696"/>
      <c r="E32" s="696"/>
      <c r="F32" s="696"/>
    </row>
    <row r="33" spans="1:10" ht="30.75" customHeight="1">
      <c r="A33" s="704">
        <v>7</v>
      </c>
      <c r="B33" s="767" t="s">
        <v>27</v>
      </c>
      <c r="C33" s="767"/>
      <c r="D33" s="767"/>
      <c r="E33" s="767"/>
      <c r="F33" s="6"/>
      <c r="G33" s="6"/>
      <c r="H33" s="6"/>
      <c r="I33" s="6"/>
      <c r="J33" s="6"/>
    </row>
    <row r="34" spans="1:10">
      <c r="A34" s="704"/>
      <c r="B34" s="686" t="s">
        <v>28</v>
      </c>
      <c r="C34" s="762" t="s">
        <v>459</v>
      </c>
      <c r="D34" s="762"/>
      <c r="E34" s="762"/>
      <c r="F34" s="8"/>
    </row>
    <row r="35" spans="1:10">
      <c r="A35" s="704"/>
      <c r="B35" s="686" t="s">
        <v>30</v>
      </c>
      <c r="C35" s="762" t="s">
        <v>460</v>
      </c>
      <c r="D35" s="762"/>
      <c r="E35" s="762"/>
      <c r="F35" s="8"/>
    </row>
    <row r="36" spans="1:10">
      <c r="A36" s="704"/>
      <c r="B36" s="686" t="s">
        <v>31</v>
      </c>
      <c r="C36" s="762" t="s">
        <v>1196</v>
      </c>
      <c r="D36" s="762"/>
      <c r="E36" s="762"/>
      <c r="F36" s="8"/>
    </row>
    <row r="37" spans="1:10">
      <c r="A37" s="704"/>
      <c r="C37" s="8"/>
      <c r="D37" s="8"/>
      <c r="E37" s="8"/>
      <c r="F37" s="8"/>
    </row>
    <row r="38" spans="1:10">
      <c r="A38" s="704"/>
      <c r="B38" s="696"/>
      <c r="C38" s="8"/>
      <c r="D38" s="8"/>
      <c r="E38" s="8"/>
      <c r="F38" s="8"/>
    </row>
    <row r="39" spans="1:10">
      <c r="A39" s="704">
        <v>8</v>
      </c>
      <c r="B39" s="767" t="s">
        <v>310</v>
      </c>
      <c r="C39" s="767"/>
      <c r="D39" s="767"/>
      <c r="E39" s="767"/>
      <c r="F39" s="6"/>
      <c r="G39" s="6"/>
      <c r="H39" s="6"/>
      <c r="I39" s="6"/>
      <c r="J39" s="6"/>
    </row>
    <row r="40" spans="1:10">
      <c r="A40" s="704"/>
      <c r="B40" s="686" t="s">
        <v>33</v>
      </c>
      <c r="C40" s="825" t="s">
        <v>459</v>
      </c>
      <c r="D40" s="826"/>
      <c r="E40" s="827"/>
      <c r="F40" s="8"/>
    </row>
    <row r="41" spans="1:10">
      <c r="A41" s="704"/>
      <c r="B41" s="686" t="s">
        <v>30</v>
      </c>
      <c r="C41" s="825" t="s">
        <v>460</v>
      </c>
      <c r="D41" s="826"/>
      <c r="E41" s="827"/>
      <c r="F41" s="8"/>
    </row>
    <row r="42" spans="1:10" ht="12.75" customHeight="1">
      <c r="A42" s="704"/>
      <c r="B42" s="686" t="s">
        <v>31</v>
      </c>
      <c r="C42" s="825" t="s">
        <v>1196</v>
      </c>
      <c r="D42" s="826"/>
      <c r="E42" s="827"/>
      <c r="F42" s="8"/>
    </row>
    <row r="43" spans="1:10">
      <c r="A43" s="704"/>
      <c r="B43" s="768" t="s">
        <v>34</v>
      </c>
      <c r="C43" s="769"/>
      <c r="D43" s="769"/>
      <c r="E43" s="770"/>
      <c r="F43" s="8"/>
    </row>
    <row r="44" spans="1:10">
      <c r="A44" s="700"/>
      <c r="D44" s="695"/>
      <c r="E44" s="8"/>
    </row>
    <row r="45" spans="1:10">
      <c r="A45" s="11">
        <v>9</v>
      </c>
      <c r="B45" s="766" t="s">
        <v>311</v>
      </c>
      <c r="C45" s="767"/>
      <c r="D45" s="767"/>
      <c r="E45" s="767"/>
      <c r="F45" s="12"/>
      <c r="G45" s="6"/>
      <c r="H45" s="6"/>
      <c r="I45" s="6"/>
    </row>
    <row r="46" spans="1:10" ht="52.8">
      <c r="A46" s="11"/>
      <c r="B46" s="691" t="s">
        <v>36</v>
      </c>
      <c r="C46" s="697" t="s">
        <v>37</v>
      </c>
      <c r="D46" s="699" t="s">
        <v>38</v>
      </c>
      <c r="E46" s="697" t="s">
        <v>92</v>
      </c>
    </row>
    <row r="47" spans="1:10" ht="153" customHeight="1">
      <c r="A47" s="13"/>
      <c r="B47" s="689" t="s">
        <v>1197</v>
      </c>
      <c r="C47" s="689" t="s">
        <v>1333</v>
      </c>
      <c r="D47" s="689" t="s">
        <v>1334</v>
      </c>
      <c r="E47" s="698" t="s">
        <v>88</v>
      </c>
    </row>
    <row r="48" spans="1:10">
      <c r="A48" s="14"/>
      <c r="B48" s="839" t="s">
        <v>1198</v>
      </c>
      <c r="C48" s="840"/>
      <c r="D48" s="840"/>
      <c r="E48" s="841"/>
      <c r="F48" s="696"/>
      <c r="G48" s="696"/>
      <c r="H48" s="696"/>
    </row>
    <row r="49" spans="1:14">
      <c r="A49" s="15"/>
      <c r="B49" s="37"/>
      <c r="C49" s="695"/>
      <c r="D49" s="695"/>
      <c r="E49" s="695"/>
      <c r="F49" s="696"/>
      <c r="G49" s="696"/>
      <c r="H49" s="696"/>
      <c r="I49" s="696"/>
    </row>
    <row r="50" spans="1:14">
      <c r="A50" s="11">
        <v>10</v>
      </c>
      <c r="B50" s="766" t="s">
        <v>311</v>
      </c>
      <c r="C50" s="767"/>
      <c r="D50" s="767"/>
      <c r="E50" s="767"/>
      <c r="F50" s="696"/>
      <c r="G50" s="696"/>
      <c r="H50" s="696"/>
    </row>
    <row r="51" spans="1:14">
      <c r="A51" s="13"/>
      <c r="B51" s="845" t="s">
        <v>41</v>
      </c>
      <c r="C51" s="869" t="s">
        <v>1333</v>
      </c>
      <c r="D51" s="870"/>
      <c r="E51" s="871"/>
      <c r="K51" s="1"/>
    </row>
    <row r="52" spans="1:14" ht="69" customHeight="1">
      <c r="A52" s="13"/>
      <c r="B52" s="846"/>
      <c r="C52" s="872"/>
      <c r="D52" s="873"/>
      <c r="E52" s="874"/>
      <c r="K52" s="1"/>
    </row>
    <row r="53" spans="1:14" ht="87" customHeight="1">
      <c r="A53" s="11"/>
      <c r="B53" s="16" t="s">
        <v>42</v>
      </c>
      <c r="C53" s="1080" t="s">
        <v>1334</v>
      </c>
      <c r="D53" s="1080"/>
      <c r="E53" s="1080"/>
    </row>
    <row r="54" spans="1:14">
      <c r="A54" s="13"/>
      <c r="B54" s="16" t="s">
        <v>43</v>
      </c>
      <c r="C54" s="875" t="s">
        <v>88</v>
      </c>
      <c r="D54" s="876"/>
      <c r="E54" s="877"/>
      <c r="K54" s="17"/>
    </row>
    <row r="55" spans="1:14" s="38" customFormat="1">
      <c r="A55" s="18" t="s">
        <v>45</v>
      </c>
      <c r="B55" s="858" t="s">
        <v>46</v>
      </c>
      <c r="C55" s="858"/>
      <c r="D55" s="858"/>
      <c r="E55" s="858"/>
    </row>
    <row r="56" spans="1:14">
      <c r="A56" s="23"/>
      <c r="B56" s="839" t="s">
        <v>1198</v>
      </c>
      <c r="C56" s="840"/>
      <c r="D56" s="840"/>
      <c r="E56" s="841"/>
      <c r="F56" s="25"/>
    </row>
    <row r="57" spans="1:14">
      <c r="A57" s="704"/>
      <c r="B57" s="95"/>
      <c r="C57" s="95"/>
      <c r="D57" s="95"/>
      <c r="E57" s="95"/>
      <c r="F57" s="32"/>
    </row>
    <row r="58" spans="1:14">
      <c r="A58" s="704">
        <v>11</v>
      </c>
      <c r="B58" s="10" t="s">
        <v>47</v>
      </c>
      <c r="C58" s="799"/>
      <c r="D58" s="1175"/>
      <c r="E58" s="1175"/>
      <c r="F58" s="6"/>
      <c r="G58" s="6"/>
      <c r="H58" s="26"/>
      <c r="I58" s="6"/>
      <c r="J58" s="6"/>
    </row>
    <row r="59" spans="1:14">
      <c r="A59" s="704"/>
      <c r="B59" s="2" t="s">
        <v>1199</v>
      </c>
      <c r="C59" s="690" t="s">
        <v>113</v>
      </c>
      <c r="D59" s="8"/>
      <c r="E59" s="8"/>
      <c r="F59" s="6"/>
      <c r="G59" s="6"/>
      <c r="H59" s="26"/>
      <c r="I59" s="6"/>
      <c r="J59" s="6"/>
    </row>
    <row r="60" spans="1:14" ht="39.6">
      <c r="A60" s="704"/>
      <c r="B60" s="2" t="s">
        <v>1200</v>
      </c>
      <c r="C60" s="690" t="s">
        <v>1201</v>
      </c>
      <c r="D60" s="8"/>
      <c r="E60" s="8"/>
      <c r="F60" s="6"/>
      <c r="G60" s="6"/>
      <c r="H60" s="26"/>
      <c r="I60" s="6"/>
      <c r="J60" s="6"/>
    </row>
    <row r="61" spans="1:14" ht="26.4">
      <c r="A61" s="704"/>
      <c r="B61" s="2" t="s">
        <v>1202</v>
      </c>
      <c r="C61" s="690" t="s">
        <v>113</v>
      </c>
      <c r="D61" s="8"/>
      <c r="E61" s="8"/>
      <c r="F61" s="6"/>
      <c r="G61" s="6"/>
      <c r="H61" s="26"/>
      <c r="I61" s="6"/>
      <c r="J61" s="6"/>
    </row>
    <row r="62" spans="1:14">
      <c r="A62" s="704"/>
      <c r="B62" s="686"/>
      <c r="C62" s="686"/>
      <c r="D62" s="696"/>
      <c r="E62" s="696"/>
      <c r="F62" s="696"/>
      <c r="G62" s="696"/>
      <c r="H62" s="27"/>
      <c r="I62" s="27"/>
      <c r="J62" s="696"/>
    </row>
    <row r="63" spans="1:14">
      <c r="A63" s="704">
        <v>12</v>
      </c>
      <c r="B63" s="6" t="s">
        <v>48</v>
      </c>
      <c r="C63" s="6"/>
      <c r="D63" s="6"/>
      <c r="E63" s="26"/>
      <c r="F63" s="26"/>
      <c r="G63" s="6"/>
      <c r="H63" s="6"/>
      <c r="I63" s="6"/>
      <c r="J63" s="6"/>
      <c r="K63" s="6"/>
      <c r="L63" s="6"/>
      <c r="M63" s="6"/>
      <c r="N63" s="6"/>
    </row>
    <row r="64" spans="1:14">
      <c r="A64" s="704"/>
      <c r="B64" s="6"/>
      <c r="C64" s="6"/>
      <c r="D64" s="6"/>
      <c r="E64" s="26"/>
      <c r="F64" s="26"/>
      <c r="G64" s="26"/>
      <c r="H64" s="6"/>
      <c r="I64" s="6"/>
      <c r="J64" s="6"/>
      <c r="K64" s="6"/>
      <c r="L64" s="6"/>
      <c r="M64" s="6"/>
      <c r="N64" s="6"/>
    </row>
    <row r="65" spans="1:14">
      <c r="A65" s="704"/>
      <c r="B65" s="686" t="s">
        <v>49</v>
      </c>
      <c r="C65" s="762" t="s">
        <v>1203</v>
      </c>
      <c r="D65" s="762"/>
      <c r="E65" s="762"/>
      <c r="F65" s="27"/>
      <c r="G65" s="27"/>
      <c r="H65" s="696"/>
      <c r="I65" s="696"/>
      <c r="J65" s="696"/>
      <c r="K65" s="696"/>
      <c r="L65" s="696"/>
      <c r="M65" s="696"/>
      <c r="N65" s="696"/>
    </row>
    <row r="66" spans="1:14">
      <c r="A66" s="704"/>
      <c r="B66" s="696"/>
      <c r="C66" s="696"/>
      <c r="D66" s="696"/>
      <c r="E66" s="696"/>
      <c r="F66" s="696"/>
      <c r="G66" s="27"/>
      <c r="H66" s="696"/>
      <c r="I66" s="696"/>
      <c r="J66" s="696"/>
      <c r="K66" s="696"/>
      <c r="L66" s="696"/>
      <c r="M66" s="696"/>
      <c r="N66" s="696"/>
    </row>
    <row r="67" spans="1:14" ht="30" customHeight="1">
      <c r="A67" s="704"/>
      <c r="B67" s="767" t="s">
        <v>50</v>
      </c>
      <c r="C67" s="800" t="s">
        <v>1204</v>
      </c>
      <c r="D67" s="800" t="s">
        <v>1205</v>
      </c>
      <c r="E67" s="802" t="s">
        <v>1206</v>
      </c>
      <c r="F67" s="790" t="s">
        <v>117</v>
      </c>
      <c r="G67" s="791"/>
      <c r="H67" s="792"/>
      <c r="I67" s="771" t="s">
        <v>52</v>
      </c>
      <c r="J67" s="771"/>
      <c r="K67" s="771"/>
      <c r="L67" s="771" t="s">
        <v>53</v>
      </c>
      <c r="M67" s="771"/>
      <c r="N67" s="771"/>
    </row>
    <row r="68" spans="1:14" ht="39.6">
      <c r="A68" s="700"/>
      <c r="B68" s="767"/>
      <c r="C68" s="801"/>
      <c r="D68" s="801"/>
      <c r="E68" s="803"/>
      <c r="F68" s="686" t="s">
        <v>54</v>
      </c>
      <c r="G68" s="686" t="s">
        <v>55</v>
      </c>
      <c r="H68" s="686" t="s">
        <v>56</v>
      </c>
      <c r="I68" s="686" t="s">
        <v>57</v>
      </c>
      <c r="J68" s="686" t="s">
        <v>55</v>
      </c>
      <c r="K68" s="686" t="s">
        <v>56</v>
      </c>
      <c r="L68" s="686" t="s">
        <v>57</v>
      </c>
      <c r="M68" s="686" t="s">
        <v>55</v>
      </c>
      <c r="N68" s="686" t="s">
        <v>56</v>
      </c>
    </row>
    <row r="69" spans="1:14">
      <c r="A69" s="700"/>
      <c r="B69" s="686" t="s">
        <v>80</v>
      </c>
      <c r="C69" s="130">
        <v>379.05</v>
      </c>
      <c r="D69" s="703">
        <v>445.25</v>
      </c>
      <c r="E69" s="703">
        <v>363.1</v>
      </c>
      <c r="F69" s="703" t="s">
        <v>40</v>
      </c>
      <c r="G69" s="703" t="s">
        <v>40</v>
      </c>
      <c r="H69" s="703" t="s">
        <v>40</v>
      </c>
      <c r="I69" s="703" t="s">
        <v>40</v>
      </c>
      <c r="J69" s="703" t="s">
        <v>40</v>
      </c>
      <c r="K69" s="703" t="s">
        <v>40</v>
      </c>
      <c r="L69" s="703" t="s">
        <v>40</v>
      </c>
      <c r="M69" s="703" t="s">
        <v>40</v>
      </c>
      <c r="N69" s="703" t="s">
        <v>40</v>
      </c>
    </row>
    <row r="70" spans="1:14" ht="26.4">
      <c r="A70" s="700"/>
      <c r="B70" s="686" t="s">
        <v>1207</v>
      </c>
      <c r="C70" s="703">
        <v>24502.15</v>
      </c>
      <c r="D70" s="703">
        <v>24367.5</v>
      </c>
      <c r="E70" s="703">
        <v>25013.15</v>
      </c>
      <c r="F70" s="703" t="s">
        <v>40</v>
      </c>
      <c r="G70" s="703" t="s">
        <v>40</v>
      </c>
      <c r="H70" s="703" t="s">
        <v>40</v>
      </c>
      <c r="I70" s="703" t="s">
        <v>40</v>
      </c>
      <c r="J70" s="703" t="s">
        <v>40</v>
      </c>
      <c r="K70" s="703" t="s">
        <v>40</v>
      </c>
      <c r="L70" s="703" t="s">
        <v>40</v>
      </c>
      <c r="M70" s="703" t="s">
        <v>40</v>
      </c>
      <c r="N70" s="703" t="s">
        <v>40</v>
      </c>
    </row>
    <row r="71" spans="1:14" ht="13.8">
      <c r="A71" s="700"/>
      <c r="B71" s="686" t="s">
        <v>313</v>
      </c>
      <c r="C71" s="829" t="s">
        <v>76</v>
      </c>
      <c r="D71" s="829"/>
      <c r="E71" s="829"/>
      <c r="F71" s="829"/>
      <c r="G71" s="829"/>
      <c r="H71" s="829"/>
      <c r="I71" s="829"/>
      <c r="J71" s="829"/>
      <c r="K71" s="829"/>
      <c r="L71" s="829"/>
      <c r="M71" s="829"/>
      <c r="N71" s="829"/>
    </row>
    <row r="72" spans="1:14" ht="13.8">
      <c r="A72" s="700"/>
      <c r="B72" s="878" t="s">
        <v>317</v>
      </c>
      <c r="C72" s="832"/>
      <c r="D72" s="832"/>
      <c r="E72" s="832"/>
      <c r="F72" s="832"/>
      <c r="G72" s="832"/>
      <c r="H72" s="832"/>
      <c r="I72" s="832"/>
      <c r="J72" s="832"/>
      <c r="K72" s="832"/>
      <c r="L72" s="832"/>
      <c r="M72" s="832"/>
      <c r="N72" s="832"/>
    </row>
    <row r="73" spans="1:14">
      <c r="A73" s="700"/>
      <c r="B73" s="810" t="s">
        <v>60</v>
      </c>
      <c r="C73" s="810"/>
      <c r="D73" s="810"/>
      <c r="E73" s="810"/>
      <c r="F73" s="810"/>
      <c r="G73" s="810"/>
      <c r="H73" s="810"/>
      <c r="I73" s="810"/>
      <c r="J73" s="810"/>
      <c r="K73" s="810"/>
      <c r="L73" s="810"/>
      <c r="M73" s="810"/>
      <c r="N73" s="810"/>
    </row>
    <row r="74" spans="1:14" s="1" customFormat="1">
      <c r="B74" s="853" t="s">
        <v>61</v>
      </c>
      <c r="C74" s="853"/>
      <c r="D74" s="853"/>
      <c r="E74" s="853"/>
      <c r="F74" s="853"/>
      <c r="G74" s="853"/>
      <c r="H74" s="853"/>
      <c r="I74" s="853"/>
      <c r="J74" s="853"/>
      <c r="K74" s="853"/>
      <c r="L74" s="853"/>
      <c r="M74" s="853"/>
      <c r="N74" s="853"/>
    </row>
    <row r="75" spans="1:14">
      <c r="A75" s="700"/>
      <c r="B75" s="831" t="s">
        <v>110</v>
      </c>
      <c r="C75" s="831"/>
      <c r="D75" s="831"/>
      <c r="E75" s="831"/>
      <c r="F75" s="831"/>
      <c r="G75" s="831"/>
      <c r="H75" s="831"/>
      <c r="I75" s="831"/>
      <c r="J75" s="831"/>
      <c r="K75" s="831"/>
      <c r="L75" s="831"/>
      <c r="M75" s="831"/>
      <c r="N75" s="831"/>
    </row>
    <row r="76" spans="1:14">
      <c r="A76" s="700"/>
      <c r="B76" s="831" t="s">
        <v>62</v>
      </c>
      <c r="C76" s="831"/>
      <c r="D76" s="831"/>
      <c r="E76" s="831"/>
      <c r="F76" s="831"/>
      <c r="G76" s="831"/>
      <c r="H76" s="831"/>
      <c r="I76" s="831"/>
      <c r="J76" s="831"/>
      <c r="K76" s="831"/>
      <c r="L76" s="831"/>
      <c r="M76" s="831"/>
      <c r="N76" s="831"/>
    </row>
    <row r="77" spans="1:14">
      <c r="A77" s="700"/>
      <c r="B77" s="30"/>
      <c r="C77" s="30"/>
      <c r="D77" s="30"/>
      <c r="E77" s="30"/>
      <c r="F77" s="30"/>
      <c r="G77" s="8"/>
      <c r="H77" s="8"/>
      <c r="I77" s="8"/>
      <c r="J77" s="8"/>
      <c r="K77" s="8"/>
      <c r="L77" s="8"/>
      <c r="M77" s="8"/>
      <c r="N77" s="8"/>
    </row>
    <row r="78" spans="1:14" ht="29.25" customHeight="1">
      <c r="A78" s="704">
        <v>13</v>
      </c>
      <c r="B78" s="796" t="s">
        <v>63</v>
      </c>
      <c r="C78" s="797"/>
      <c r="D78" s="797"/>
      <c r="E78" s="797"/>
      <c r="F78" s="797"/>
      <c r="G78" s="766"/>
      <c r="H78" s="6"/>
      <c r="I78" s="6"/>
      <c r="J78" s="6"/>
      <c r="K78" s="6"/>
      <c r="L78" s="6"/>
      <c r="M78" s="6"/>
      <c r="N78" s="6"/>
    </row>
    <row r="79" spans="1:14">
      <c r="A79" s="704"/>
      <c r="C79" s="696"/>
      <c r="D79" s="696"/>
      <c r="E79" s="696"/>
      <c r="F79" s="696"/>
      <c r="G79" s="696"/>
      <c r="H79" s="696"/>
      <c r="I79" s="696"/>
      <c r="J79" s="696"/>
      <c r="K79" s="696"/>
      <c r="L79" s="696"/>
      <c r="M79" s="696"/>
      <c r="N79" s="696"/>
    </row>
    <row r="80" spans="1:14" ht="26.4">
      <c r="A80" s="700"/>
      <c r="B80" s="693" t="s">
        <v>64</v>
      </c>
      <c r="C80" s="687" t="s">
        <v>65</v>
      </c>
      <c r="D80" s="687" t="s">
        <v>342</v>
      </c>
      <c r="E80" s="687" t="s">
        <v>94</v>
      </c>
      <c r="F80" s="687" t="s">
        <v>67</v>
      </c>
      <c r="G80" s="687" t="s">
        <v>81</v>
      </c>
      <c r="H80" s="8"/>
      <c r="I80" s="8"/>
      <c r="J80" s="8"/>
      <c r="K80" s="8"/>
      <c r="L80" s="8"/>
      <c r="M80" s="8"/>
      <c r="N80" s="8"/>
    </row>
    <row r="81" spans="1:14" ht="25.5" customHeight="1">
      <c r="A81" s="700"/>
      <c r="B81" s="773" t="s">
        <v>440</v>
      </c>
      <c r="C81" s="10" t="s">
        <v>1208</v>
      </c>
      <c r="D81" s="702">
        <v>10.92</v>
      </c>
      <c r="E81" s="958" t="s">
        <v>484</v>
      </c>
      <c r="F81" s="958" t="s">
        <v>108</v>
      </c>
      <c r="G81" s="958" t="s">
        <v>95</v>
      </c>
      <c r="H81" s="32"/>
      <c r="I81" s="32"/>
      <c r="J81" s="32"/>
      <c r="K81" s="32"/>
      <c r="L81" s="32"/>
      <c r="M81" s="32"/>
      <c r="N81" s="32"/>
    </row>
    <row r="82" spans="1:14">
      <c r="A82" s="700"/>
      <c r="B82" s="773"/>
      <c r="C82" s="2" t="s">
        <v>126</v>
      </c>
      <c r="D82" s="702"/>
      <c r="E82" s="959"/>
      <c r="F82" s="959"/>
      <c r="G82" s="959"/>
      <c r="H82" s="32"/>
      <c r="I82" s="32"/>
      <c r="J82" s="32"/>
      <c r="K82" s="32"/>
      <c r="L82" s="32"/>
      <c r="M82" s="32"/>
      <c r="N82" s="32"/>
    </row>
    <row r="83" spans="1:14">
      <c r="A83" s="700"/>
      <c r="B83" s="773"/>
      <c r="C83" s="10" t="s">
        <v>1209</v>
      </c>
      <c r="D83" s="702">
        <v>10.92</v>
      </c>
      <c r="E83" s="959"/>
      <c r="F83" s="959"/>
      <c r="G83" s="959"/>
      <c r="H83" s="32"/>
      <c r="I83" s="32"/>
      <c r="J83" s="32"/>
      <c r="K83" s="32"/>
      <c r="L83" s="32"/>
      <c r="M83" s="32"/>
      <c r="N83" s="32"/>
    </row>
    <row r="84" spans="1:14">
      <c r="A84" s="700"/>
      <c r="B84" s="773"/>
      <c r="C84" s="10" t="s">
        <v>1210</v>
      </c>
      <c r="D84" s="702">
        <v>14.22</v>
      </c>
      <c r="E84" s="959"/>
      <c r="F84" s="959"/>
      <c r="G84" s="959"/>
      <c r="H84" s="32"/>
      <c r="I84" s="32"/>
      <c r="J84" s="32"/>
      <c r="K84" s="32"/>
      <c r="L84" s="32"/>
      <c r="M84" s="32"/>
      <c r="N84" s="32"/>
    </row>
    <row r="85" spans="1:14">
      <c r="A85" s="700"/>
      <c r="B85" s="773"/>
      <c r="C85" s="10" t="s">
        <v>1211</v>
      </c>
      <c r="D85" s="702">
        <v>7.5</v>
      </c>
      <c r="E85" s="959"/>
      <c r="F85" s="959"/>
      <c r="G85" s="959"/>
      <c r="H85" s="32"/>
      <c r="I85" s="32"/>
      <c r="J85" s="32"/>
      <c r="K85" s="32"/>
      <c r="L85" s="32"/>
      <c r="M85" s="32"/>
      <c r="N85" s="32"/>
    </row>
    <row r="86" spans="1:14">
      <c r="A86" s="700"/>
      <c r="B86" s="773"/>
      <c r="C86" s="2" t="s">
        <v>70</v>
      </c>
      <c r="D86" s="125">
        <f>SUM(D83:D85)/3</f>
        <v>10.88</v>
      </c>
      <c r="E86" s="959"/>
      <c r="F86" s="959"/>
      <c r="G86" s="959"/>
      <c r="H86" s="32"/>
      <c r="I86" s="32"/>
      <c r="J86" s="32"/>
      <c r="K86" s="32"/>
      <c r="L86" s="32"/>
      <c r="M86" s="32"/>
      <c r="N86" s="32"/>
    </row>
    <row r="87" spans="1:14">
      <c r="A87" s="700"/>
      <c r="B87" s="773" t="s">
        <v>71</v>
      </c>
      <c r="C87" s="10" t="s">
        <v>1208</v>
      </c>
      <c r="D87" s="67">
        <v>17.399999999999999</v>
      </c>
      <c r="E87" s="959"/>
      <c r="F87" s="959"/>
      <c r="G87" s="959"/>
      <c r="H87" s="32"/>
      <c r="I87" s="32"/>
      <c r="J87" s="32"/>
      <c r="K87" s="32"/>
      <c r="L87" s="32"/>
      <c r="M87" s="32"/>
      <c r="N87" s="32"/>
    </row>
    <row r="88" spans="1:14">
      <c r="A88" s="700"/>
      <c r="B88" s="773"/>
      <c r="C88" s="2" t="s">
        <v>69</v>
      </c>
      <c r="D88" s="702"/>
      <c r="E88" s="959"/>
      <c r="F88" s="959"/>
      <c r="G88" s="959"/>
      <c r="H88" s="32"/>
      <c r="I88" s="32"/>
      <c r="J88" s="32"/>
      <c r="K88" s="32"/>
      <c r="L88" s="32"/>
      <c r="M88" s="32"/>
      <c r="N88" s="32"/>
    </row>
    <row r="89" spans="1:14">
      <c r="A89" s="700"/>
      <c r="B89" s="773"/>
      <c r="C89" s="10" t="s">
        <v>1209</v>
      </c>
      <c r="D89" s="702">
        <v>133.86000000000001</v>
      </c>
      <c r="E89" s="959"/>
      <c r="F89" s="959"/>
      <c r="G89" s="959"/>
      <c r="H89" s="32"/>
      <c r="I89" s="32"/>
      <c r="J89" s="32"/>
      <c r="K89" s="32"/>
      <c r="L89" s="32"/>
      <c r="M89" s="32"/>
      <c r="N89" s="32"/>
    </row>
    <row r="90" spans="1:14">
      <c r="A90" s="700"/>
      <c r="B90" s="773"/>
      <c r="C90" s="10" t="s">
        <v>1210</v>
      </c>
      <c r="D90" s="702">
        <v>131.91</v>
      </c>
      <c r="E90" s="959"/>
      <c r="F90" s="959"/>
      <c r="G90" s="959"/>
      <c r="H90" s="32"/>
      <c r="I90" s="32"/>
      <c r="J90" s="32"/>
      <c r="K90" s="32"/>
      <c r="L90" s="32"/>
      <c r="M90" s="32"/>
      <c r="N90" s="32"/>
    </row>
    <row r="91" spans="1:14">
      <c r="A91" s="700"/>
      <c r="B91" s="773"/>
      <c r="C91" s="10" t="s">
        <v>1211</v>
      </c>
      <c r="D91" s="702">
        <v>94.15</v>
      </c>
      <c r="E91" s="959"/>
      <c r="F91" s="959"/>
      <c r="G91" s="959"/>
      <c r="H91" s="32"/>
      <c r="I91" s="32"/>
      <c r="J91" s="32"/>
      <c r="K91" s="32"/>
      <c r="L91" s="32"/>
      <c r="M91" s="32"/>
      <c r="N91" s="32"/>
    </row>
    <row r="92" spans="1:14">
      <c r="A92" s="700"/>
      <c r="B92" s="773"/>
      <c r="C92" s="2" t="s">
        <v>70</v>
      </c>
      <c r="D92" s="125">
        <f>SUM(D89:D91)/3</f>
        <v>119.97333333333331</v>
      </c>
      <c r="E92" s="959"/>
      <c r="F92" s="959"/>
      <c r="G92" s="959"/>
      <c r="H92" s="32"/>
      <c r="I92" s="32"/>
      <c r="J92" s="32"/>
      <c r="K92" s="32"/>
      <c r="L92" s="32"/>
      <c r="M92" s="32"/>
      <c r="N92" s="32"/>
    </row>
    <row r="93" spans="1:14">
      <c r="A93" s="700"/>
      <c r="B93" s="773" t="s">
        <v>72</v>
      </c>
      <c r="C93" s="10" t="s">
        <v>1208</v>
      </c>
      <c r="D93" s="126">
        <v>0.34720000000000001</v>
      </c>
      <c r="E93" s="959"/>
      <c r="F93" s="959"/>
      <c r="G93" s="959"/>
      <c r="H93" s="32"/>
      <c r="I93" s="32"/>
      <c r="J93" s="32"/>
      <c r="K93" s="32"/>
      <c r="L93" s="32"/>
      <c r="M93" s="32"/>
      <c r="N93" s="32"/>
    </row>
    <row r="94" spans="1:14">
      <c r="A94" s="700"/>
      <c r="B94" s="773"/>
      <c r="C94" s="2" t="s">
        <v>69</v>
      </c>
      <c r="D94" s="702"/>
      <c r="E94" s="959"/>
      <c r="F94" s="959"/>
      <c r="G94" s="959"/>
      <c r="H94" s="32"/>
      <c r="I94" s="32"/>
      <c r="J94" s="32"/>
      <c r="K94" s="32"/>
      <c r="L94" s="32"/>
      <c r="M94" s="32"/>
      <c r="N94" s="32"/>
    </row>
    <row r="95" spans="1:14">
      <c r="A95" s="700"/>
      <c r="B95" s="773"/>
      <c r="C95" s="10" t="s">
        <v>1209</v>
      </c>
      <c r="D95" s="161">
        <v>0.18890000000000001</v>
      </c>
      <c r="E95" s="959"/>
      <c r="F95" s="959"/>
      <c r="G95" s="959"/>
      <c r="H95" s="32"/>
      <c r="I95" s="32"/>
      <c r="J95" s="32"/>
      <c r="K95" s="32"/>
      <c r="L95" s="32"/>
      <c r="M95" s="32"/>
      <c r="N95" s="32"/>
    </row>
    <row r="96" spans="1:14">
      <c r="A96" s="700"/>
      <c r="B96" s="773"/>
      <c r="C96" s="10" t="s">
        <v>1210</v>
      </c>
      <c r="D96" s="161">
        <v>0.63800000000000001</v>
      </c>
      <c r="E96" s="959"/>
      <c r="F96" s="959"/>
      <c r="G96" s="959"/>
      <c r="H96" s="32"/>
      <c r="I96" s="32"/>
      <c r="J96" s="32"/>
      <c r="K96" s="32"/>
      <c r="L96" s="32"/>
      <c r="M96" s="32"/>
      <c r="N96" s="32"/>
    </row>
    <row r="97" spans="1:14">
      <c r="A97" s="700"/>
      <c r="B97" s="773"/>
      <c r="C97" s="10" t="s">
        <v>1211</v>
      </c>
      <c r="D97" s="161">
        <v>0.23169999999999999</v>
      </c>
      <c r="E97" s="959"/>
      <c r="F97" s="959"/>
      <c r="G97" s="959"/>
      <c r="H97" s="32"/>
      <c r="I97" s="32"/>
      <c r="J97" s="32"/>
      <c r="K97" s="32"/>
      <c r="L97" s="32"/>
      <c r="M97" s="32"/>
      <c r="N97" s="32"/>
    </row>
    <row r="98" spans="1:14">
      <c r="A98" s="700"/>
      <c r="B98" s="773"/>
      <c r="C98" s="2" t="s">
        <v>70</v>
      </c>
      <c r="D98" s="387">
        <f>SUM(D95:D97)/3</f>
        <v>0.35286666666666666</v>
      </c>
      <c r="E98" s="959"/>
      <c r="F98" s="959"/>
      <c r="G98" s="959"/>
      <c r="H98" s="32"/>
      <c r="I98" s="32"/>
      <c r="J98" s="32"/>
      <c r="K98" s="32"/>
      <c r="L98" s="32"/>
      <c r="M98" s="32"/>
      <c r="N98" s="32"/>
    </row>
    <row r="99" spans="1:14">
      <c r="A99" s="700"/>
      <c r="B99" s="773" t="s">
        <v>73</v>
      </c>
      <c r="C99" s="10" t="s">
        <v>1208</v>
      </c>
      <c r="D99" s="65">
        <v>31.46</v>
      </c>
      <c r="E99" s="959"/>
      <c r="F99" s="959"/>
      <c r="G99" s="959"/>
      <c r="H99" s="32"/>
      <c r="I99" s="32"/>
      <c r="J99" s="32"/>
      <c r="K99" s="32"/>
      <c r="L99" s="32"/>
      <c r="M99" s="32"/>
      <c r="N99" s="32"/>
    </row>
    <row r="100" spans="1:14">
      <c r="A100" s="700"/>
      <c r="B100" s="773"/>
      <c r="C100" s="2" t="s">
        <v>69</v>
      </c>
      <c r="D100" s="702"/>
      <c r="E100" s="959"/>
      <c r="F100" s="959"/>
      <c r="G100" s="959"/>
      <c r="H100" s="32"/>
      <c r="I100" s="32"/>
      <c r="J100" s="32"/>
      <c r="K100" s="32"/>
      <c r="L100" s="32"/>
      <c r="M100" s="32"/>
      <c r="N100" s="32"/>
    </row>
    <row r="101" spans="1:14">
      <c r="A101" s="700"/>
      <c r="B101" s="828"/>
      <c r="C101" s="10" t="s">
        <v>1209</v>
      </c>
      <c r="D101" s="702">
        <v>57.8</v>
      </c>
      <c r="E101" s="959"/>
      <c r="F101" s="959"/>
      <c r="G101" s="959"/>
      <c r="H101" s="32"/>
      <c r="I101" s="32"/>
      <c r="J101" s="32"/>
      <c r="K101" s="32"/>
      <c r="L101" s="32"/>
      <c r="M101" s="32"/>
      <c r="N101" s="32"/>
    </row>
    <row r="102" spans="1:14">
      <c r="A102" s="700"/>
      <c r="B102" s="828"/>
      <c r="C102" s="10" t="s">
        <v>1210</v>
      </c>
      <c r="D102" s="702">
        <v>22.28</v>
      </c>
      <c r="E102" s="959"/>
      <c r="F102" s="959"/>
      <c r="G102" s="959"/>
      <c r="H102" s="32"/>
      <c r="I102" s="32"/>
      <c r="J102" s="32"/>
      <c r="K102" s="32"/>
      <c r="L102" s="32"/>
      <c r="M102" s="32"/>
      <c r="N102" s="32"/>
    </row>
    <row r="103" spans="1:14">
      <c r="A103" s="700"/>
      <c r="B103" s="828"/>
      <c r="C103" s="10" t="s">
        <v>1211</v>
      </c>
      <c r="D103" s="702">
        <v>32.51</v>
      </c>
      <c r="E103" s="959"/>
      <c r="F103" s="959"/>
      <c r="G103" s="959"/>
      <c r="H103" s="32"/>
      <c r="I103" s="32"/>
      <c r="J103" s="32"/>
      <c r="K103" s="32"/>
      <c r="L103" s="32"/>
      <c r="M103" s="32"/>
      <c r="N103" s="32"/>
    </row>
    <row r="104" spans="1:14">
      <c r="A104" s="700"/>
      <c r="B104" s="828"/>
      <c r="C104" s="2" t="s">
        <v>70</v>
      </c>
      <c r="D104" s="125">
        <f>SUM(D101:D103)/3</f>
        <v>37.53</v>
      </c>
      <c r="E104" s="959"/>
      <c r="F104" s="959"/>
      <c r="G104" s="959"/>
      <c r="H104" s="32"/>
      <c r="I104" s="32"/>
      <c r="J104" s="32"/>
      <c r="K104" s="32"/>
      <c r="L104" s="32"/>
      <c r="M104" s="32"/>
      <c r="N104" s="32"/>
    </row>
    <row r="105" spans="1:14" s="1" customFormat="1">
      <c r="B105" s="777"/>
      <c r="C105" s="778"/>
      <c r="D105" s="778"/>
      <c r="E105" s="778"/>
      <c r="F105" s="778"/>
      <c r="G105" s="779"/>
    </row>
    <row r="106" spans="1:14">
      <c r="A106" s="700"/>
      <c r="B106" s="780" t="s">
        <v>1212</v>
      </c>
      <c r="C106" s="781"/>
      <c r="D106" s="781"/>
      <c r="E106" s="781"/>
      <c r="F106" s="781"/>
      <c r="G106" s="782"/>
      <c r="H106" s="32"/>
      <c r="I106" s="32"/>
      <c r="J106" s="32"/>
      <c r="K106" s="32"/>
      <c r="L106" s="32"/>
      <c r="M106" s="32"/>
      <c r="N106" s="32"/>
    </row>
    <row r="107" spans="1:14">
      <c r="A107" s="700"/>
      <c r="B107" s="783" t="s">
        <v>78</v>
      </c>
      <c r="C107" s="784"/>
      <c r="D107" s="784"/>
      <c r="E107" s="784"/>
      <c r="F107" s="784"/>
      <c r="G107" s="785"/>
      <c r="H107" s="32"/>
      <c r="I107" s="32"/>
      <c r="J107" s="32"/>
      <c r="K107" s="32"/>
      <c r="L107" s="32"/>
      <c r="M107" s="32"/>
      <c r="N107" s="32"/>
    </row>
    <row r="108" spans="1:14">
      <c r="A108" s="700"/>
      <c r="B108" s="768"/>
      <c r="C108" s="769"/>
      <c r="D108" s="769"/>
      <c r="E108" s="769"/>
      <c r="F108" s="769"/>
      <c r="G108" s="770"/>
      <c r="H108" s="32"/>
      <c r="I108" s="32"/>
      <c r="J108" s="32"/>
      <c r="K108" s="32"/>
      <c r="L108" s="32"/>
      <c r="M108" s="32"/>
      <c r="N108" s="32"/>
    </row>
    <row r="109" spans="1:14">
      <c r="C109" s="786"/>
      <c r="D109" s="786"/>
      <c r="E109" s="786"/>
      <c r="F109" s="786"/>
      <c r="G109" s="786"/>
      <c r="H109" s="32"/>
      <c r="I109" s="32"/>
    </row>
    <row r="110" spans="1:14">
      <c r="A110" s="704">
        <v>14</v>
      </c>
      <c r="B110" s="36" t="s">
        <v>74</v>
      </c>
      <c r="C110" s="805" t="s">
        <v>40</v>
      </c>
      <c r="D110" s="805"/>
      <c r="E110" s="805"/>
      <c r="F110" s="805"/>
      <c r="G110" s="805"/>
    </row>
    <row r="111" spans="1:14">
      <c r="A111" s="695"/>
      <c r="B111" s="862"/>
      <c r="C111" s="863"/>
      <c r="D111" s="863"/>
      <c r="E111" s="863"/>
      <c r="F111" s="863"/>
      <c r="G111" s="864"/>
    </row>
    <row r="112" spans="1:14">
      <c r="B112" s="862"/>
      <c r="C112" s="863"/>
      <c r="D112" s="863"/>
      <c r="E112" s="863"/>
      <c r="F112" s="863"/>
      <c r="G112" s="864"/>
    </row>
    <row r="113" spans="2:8" ht="12.75" customHeight="1">
      <c r="B113" s="1096" t="s">
        <v>1213</v>
      </c>
      <c r="C113" s="1097"/>
      <c r="D113" s="1097"/>
      <c r="E113" s="1097"/>
      <c r="F113" s="1097"/>
      <c r="G113" s="1098"/>
      <c r="H113" s="137"/>
    </row>
    <row r="115" spans="2:8" ht="25.5" customHeight="1">
      <c r="B115" s="933"/>
      <c r="C115" s="933"/>
      <c r="D115" s="933"/>
      <c r="E115" s="933"/>
      <c r="F115" s="933"/>
      <c r="G115" s="933"/>
    </row>
    <row r="117" spans="2:8">
      <c r="C117" s="111"/>
      <c r="D117" s="111"/>
    </row>
    <row r="118" spans="2:8">
      <c r="D118" s="52"/>
      <c r="E118" s="52"/>
    </row>
    <row r="119" spans="2:8">
      <c r="C119" s="111"/>
      <c r="D119" s="111"/>
      <c r="E119" s="52"/>
    </row>
  </sheetData>
  <mergeCells count="72">
    <mergeCell ref="C110:G110"/>
    <mergeCell ref="B111:G111"/>
    <mergeCell ref="B112:G112"/>
    <mergeCell ref="B113:G113"/>
    <mergeCell ref="B115:G115"/>
    <mergeCell ref="C109:G109"/>
    <mergeCell ref="B74:N74"/>
    <mergeCell ref="B75:N75"/>
    <mergeCell ref="B76:N76"/>
    <mergeCell ref="B78:G78"/>
    <mergeCell ref="B81:B86"/>
    <mergeCell ref="E81:E104"/>
    <mergeCell ref="F81:F104"/>
    <mergeCell ref="G81:G104"/>
    <mergeCell ref="B87:B92"/>
    <mergeCell ref="B93:B98"/>
    <mergeCell ref="B99:B104"/>
    <mergeCell ref="B105:G105"/>
    <mergeCell ref="B106:G106"/>
    <mergeCell ref="B107:G107"/>
    <mergeCell ref="B108:G108"/>
    <mergeCell ref="B73:N73"/>
    <mergeCell ref="C54:E54"/>
    <mergeCell ref="B55:E55"/>
    <mergeCell ref="B56:E56"/>
    <mergeCell ref="C58:E58"/>
    <mergeCell ref="C65:E65"/>
    <mergeCell ref="B67:B68"/>
    <mergeCell ref="C67:C68"/>
    <mergeCell ref="D67:D68"/>
    <mergeCell ref="E67:E68"/>
    <mergeCell ref="F67:H67"/>
    <mergeCell ref="I67:K67"/>
    <mergeCell ref="L67:N67"/>
    <mergeCell ref="C71:N71"/>
    <mergeCell ref="B72:N72"/>
    <mergeCell ref="C53:E53"/>
    <mergeCell ref="C36:E36"/>
    <mergeCell ref="B39:E39"/>
    <mergeCell ref="C40:E40"/>
    <mergeCell ref="C41:E41"/>
    <mergeCell ref="C42:E42"/>
    <mergeCell ref="B43:E43"/>
    <mergeCell ref="B45:E45"/>
    <mergeCell ref="B48:E48"/>
    <mergeCell ref="B50:E50"/>
    <mergeCell ref="B51:B52"/>
    <mergeCell ref="C51:E52"/>
    <mergeCell ref="C35:E35"/>
    <mergeCell ref="C19:E19"/>
    <mergeCell ref="C20:E20"/>
    <mergeCell ref="C21:E21"/>
    <mergeCell ref="C22:E22"/>
    <mergeCell ref="B25:E25"/>
    <mergeCell ref="B26:E26"/>
    <mergeCell ref="C28:C31"/>
    <mergeCell ref="D28:D31"/>
    <mergeCell ref="E28:E31"/>
    <mergeCell ref="B33:E33"/>
    <mergeCell ref="C34:E34"/>
    <mergeCell ref="C18:E18"/>
    <mergeCell ref="A1:B1"/>
    <mergeCell ref="C3:E3"/>
    <mergeCell ref="C5:E5"/>
    <mergeCell ref="B6:E6"/>
    <mergeCell ref="C8:E8"/>
    <mergeCell ref="B9:E9"/>
    <mergeCell ref="C11:E11"/>
    <mergeCell ref="B12:E12"/>
    <mergeCell ref="C14:E14"/>
    <mergeCell ref="B15:E15"/>
    <mergeCell ref="B17:E17"/>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election activeCell="C4" sqref="C4"/>
    </sheetView>
  </sheetViews>
  <sheetFormatPr defaultRowHeight="13.2"/>
  <cols>
    <col min="1" max="1" width="6.44140625" style="38" bestFit="1" customWidth="1"/>
    <col min="2" max="2" width="46" style="38" bestFit="1" customWidth="1"/>
    <col min="3" max="3" width="22.6640625" style="38" customWidth="1"/>
    <col min="4" max="4" width="18.109375" style="38" customWidth="1"/>
    <col min="5" max="5" width="18.6640625" style="38" customWidth="1"/>
    <col min="6" max="6" width="9.33203125" style="38" bestFit="1" customWidth="1"/>
    <col min="7" max="7" width="8.88671875" style="38"/>
    <col min="8" max="8" width="11.44140625" style="38" bestFit="1" customWidth="1"/>
    <col min="9" max="9" width="10.44140625" style="38" bestFit="1" customWidth="1"/>
    <col min="10" max="10" width="11.44140625" style="38" bestFit="1" customWidth="1"/>
    <col min="11" max="11" width="6.88671875" style="38" bestFit="1" customWidth="1"/>
    <col min="12" max="12" width="7.109375" style="38" bestFit="1" customWidth="1"/>
    <col min="13" max="14" width="6.88671875" style="38" bestFit="1" customWidth="1"/>
    <col min="15" max="16384" width="8.88671875" style="38"/>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16.5" customHeight="1">
      <c r="A3" s="724" t="s">
        <v>1</v>
      </c>
      <c r="B3" s="2" t="s">
        <v>2</v>
      </c>
      <c r="C3" s="933" t="s">
        <v>1224</v>
      </c>
      <c r="D3" s="933"/>
      <c r="E3" s="933"/>
      <c r="F3" s="5"/>
      <c r="H3" s="5"/>
      <c r="I3" s="5"/>
      <c r="J3" s="5"/>
      <c r="K3" s="5"/>
      <c r="L3" s="5"/>
      <c r="M3" s="5"/>
      <c r="N3" s="5"/>
    </row>
    <row r="4" spans="1:14">
      <c r="A4" s="5"/>
      <c r="B4" s="5"/>
      <c r="C4" s="5"/>
      <c r="D4" s="70"/>
      <c r="E4" s="5"/>
      <c r="F4" s="5"/>
      <c r="G4" s="5"/>
      <c r="H4" s="5"/>
      <c r="I4" s="5"/>
      <c r="J4" s="5"/>
      <c r="K4" s="5"/>
      <c r="L4" s="5"/>
      <c r="M4" s="5"/>
      <c r="N4" s="5"/>
    </row>
    <row r="5" spans="1:14">
      <c r="A5" s="19">
        <v>1</v>
      </c>
      <c r="B5" s="2" t="s">
        <v>3</v>
      </c>
      <c r="C5" s="805" t="s">
        <v>690</v>
      </c>
      <c r="D5" s="805"/>
      <c r="E5" s="805"/>
      <c r="F5" s="5"/>
      <c r="G5" s="5"/>
      <c r="H5" s="5"/>
      <c r="I5" s="5"/>
      <c r="J5" s="5"/>
      <c r="K5" s="5"/>
      <c r="L5" s="5"/>
      <c r="M5" s="5"/>
      <c r="N5" s="5"/>
    </row>
    <row r="6" spans="1:14">
      <c r="A6" s="729"/>
      <c r="B6" s="810" t="s">
        <v>5</v>
      </c>
      <c r="C6" s="810"/>
      <c r="D6" s="810"/>
      <c r="E6" s="810"/>
      <c r="F6" s="5"/>
      <c r="G6" s="5"/>
      <c r="H6" s="5"/>
      <c r="I6" s="5"/>
      <c r="J6" s="5"/>
      <c r="K6" s="5"/>
      <c r="L6" s="5"/>
      <c r="M6" s="5"/>
      <c r="N6" s="5"/>
    </row>
    <row r="7" spans="1:14">
      <c r="A7" s="729"/>
      <c r="B7" s="6"/>
      <c r="C7" s="5"/>
      <c r="D7" s="70"/>
      <c r="E7" s="5"/>
      <c r="F7" s="5"/>
      <c r="G7" s="5"/>
      <c r="H7" s="5"/>
      <c r="I7" s="5"/>
      <c r="J7" s="5"/>
      <c r="K7" s="5"/>
      <c r="L7" s="5"/>
      <c r="M7" s="5"/>
      <c r="N7" s="5"/>
    </row>
    <row r="8" spans="1:14">
      <c r="A8" s="729">
        <v>2</v>
      </c>
      <c r="B8" s="2" t="s">
        <v>6</v>
      </c>
      <c r="C8" s="807" t="s">
        <v>1335</v>
      </c>
      <c r="D8" s="807"/>
      <c r="E8" s="807"/>
      <c r="F8" s="5"/>
      <c r="G8" s="5"/>
      <c r="H8" s="5"/>
      <c r="I8" s="5"/>
      <c r="J8" s="5"/>
      <c r="K8" s="5"/>
      <c r="L8" s="5"/>
      <c r="M8" s="5"/>
      <c r="N8" s="5"/>
    </row>
    <row r="9" spans="1:14">
      <c r="A9" s="729"/>
      <c r="B9" s="810" t="s">
        <v>5</v>
      </c>
      <c r="C9" s="810"/>
      <c r="D9" s="810"/>
      <c r="E9" s="810"/>
      <c r="F9" s="5"/>
      <c r="G9" s="5"/>
      <c r="H9" s="5"/>
      <c r="I9" s="5"/>
      <c r="J9" s="5"/>
      <c r="K9" s="5"/>
      <c r="L9" s="5"/>
      <c r="M9" s="5"/>
      <c r="N9" s="5"/>
    </row>
    <row r="10" spans="1:14">
      <c r="A10" s="729"/>
      <c r="B10" s="6"/>
      <c r="C10" s="5"/>
      <c r="D10" s="70"/>
      <c r="E10" s="5"/>
      <c r="F10" s="5"/>
      <c r="G10" s="5"/>
      <c r="H10" s="5"/>
      <c r="I10" s="5"/>
      <c r="J10" s="5"/>
      <c r="K10" s="5"/>
      <c r="L10" s="5"/>
      <c r="M10" s="5"/>
      <c r="N10" s="5"/>
    </row>
    <row r="11" spans="1:14" ht="27" customHeight="1">
      <c r="A11" s="729">
        <v>3</v>
      </c>
      <c r="B11" s="2" t="s">
        <v>7</v>
      </c>
      <c r="C11" s="805" t="s">
        <v>332</v>
      </c>
      <c r="D11" s="805"/>
      <c r="E11" s="805"/>
      <c r="F11" s="5"/>
      <c r="G11" s="5"/>
      <c r="H11" s="5"/>
      <c r="I11" s="5"/>
      <c r="J11" s="5"/>
      <c r="K11" s="5"/>
      <c r="L11" s="5"/>
      <c r="M11" s="5"/>
      <c r="N11" s="5"/>
    </row>
    <row r="12" spans="1:14">
      <c r="A12" s="729"/>
      <c r="B12" s="810" t="s">
        <v>5</v>
      </c>
      <c r="C12" s="810"/>
      <c r="D12" s="810"/>
      <c r="E12" s="810"/>
      <c r="F12" s="5"/>
      <c r="G12" s="5"/>
      <c r="H12" s="5"/>
      <c r="I12" s="5"/>
      <c r="J12" s="5"/>
      <c r="K12" s="5"/>
      <c r="L12" s="5"/>
      <c r="M12" s="5"/>
      <c r="N12" s="5"/>
    </row>
    <row r="13" spans="1:14">
      <c r="A13" s="729"/>
      <c r="B13" s="6"/>
      <c r="C13" s="5"/>
      <c r="D13" s="70"/>
      <c r="E13" s="5"/>
      <c r="F13" s="5"/>
      <c r="G13" s="5"/>
      <c r="H13" s="5"/>
      <c r="I13" s="5"/>
      <c r="J13" s="5"/>
      <c r="K13" s="5"/>
      <c r="L13" s="5"/>
      <c r="M13" s="5"/>
      <c r="N13" s="5"/>
    </row>
    <row r="14" spans="1:14">
      <c r="A14" s="729">
        <v>4</v>
      </c>
      <c r="B14" s="2" t="s">
        <v>9</v>
      </c>
      <c r="C14" s="807" t="s">
        <v>1225</v>
      </c>
      <c r="D14" s="807"/>
      <c r="E14" s="807"/>
      <c r="F14" s="175"/>
      <c r="G14" s="5"/>
      <c r="H14" s="5"/>
      <c r="I14" s="5"/>
      <c r="J14" s="5"/>
      <c r="K14" s="5"/>
      <c r="L14" s="5"/>
      <c r="M14" s="5"/>
      <c r="N14" s="5"/>
    </row>
    <row r="15" spans="1:14">
      <c r="A15" s="729"/>
      <c r="B15" s="810" t="s">
        <v>10</v>
      </c>
      <c r="C15" s="810"/>
      <c r="D15" s="810"/>
      <c r="E15" s="810"/>
      <c r="F15" s="175"/>
      <c r="G15" s="5"/>
      <c r="H15" s="5"/>
      <c r="I15" s="5"/>
      <c r="J15" s="5"/>
      <c r="K15" s="5"/>
      <c r="L15" s="5"/>
      <c r="M15" s="5"/>
      <c r="N15" s="5"/>
    </row>
    <row r="16" spans="1:14">
      <c r="A16" s="729"/>
      <c r="B16" s="5"/>
      <c r="C16" s="5"/>
      <c r="D16" s="70"/>
      <c r="E16" s="5"/>
      <c r="F16" s="5"/>
      <c r="G16" s="5"/>
      <c r="H16" s="5"/>
      <c r="I16" s="5"/>
      <c r="J16" s="5"/>
      <c r="K16" s="5"/>
      <c r="L16" s="5"/>
      <c r="M16" s="5"/>
      <c r="N16" s="5"/>
    </row>
    <row r="17" spans="1:14" ht="30.75" customHeight="1">
      <c r="A17" s="729">
        <v>5</v>
      </c>
      <c r="B17" s="767" t="s">
        <v>308</v>
      </c>
      <c r="C17" s="800"/>
      <c r="D17" s="800"/>
      <c r="E17" s="800"/>
      <c r="F17" s="6"/>
      <c r="G17" s="6"/>
      <c r="H17" s="6"/>
      <c r="I17" s="6"/>
      <c r="J17" s="8"/>
      <c r="K17" s="8"/>
      <c r="L17" s="8"/>
      <c r="M17" s="8"/>
      <c r="N17" s="8"/>
    </row>
    <row r="18" spans="1:14">
      <c r="A18" s="729"/>
      <c r="B18" s="2" t="s">
        <v>12</v>
      </c>
      <c r="C18" s="1101">
        <v>0.12540000000000001</v>
      </c>
      <c r="D18" s="807"/>
      <c r="E18" s="807"/>
      <c r="F18" s="175"/>
      <c r="G18" s="8"/>
      <c r="H18" s="8"/>
      <c r="I18" s="118"/>
      <c r="J18" s="8"/>
      <c r="K18" s="8"/>
      <c r="L18" s="8"/>
      <c r="M18" s="8"/>
      <c r="N18" s="8"/>
    </row>
    <row r="19" spans="1:14" ht="26.4">
      <c r="A19" s="729"/>
      <c r="B19" s="713" t="s">
        <v>809</v>
      </c>
      <c r="C19" s="833">
        <v>9.5299999999999996E-2</v>
      </c>
      <c r="D19" s="834"/>
      <c r="E19" s="834"/>
      <c r="F19" s="719"/>
      <c r="G19" s="8" t="s">
        <v>119</v>
      </c>
      <c r="H19" s="5"/>
      <c r="I19" s="8"/>
      <c r="J19" s="8"/>
      <c r="K19" s="8"/>
      <c r="L19" s="8"/>
      <c r="M19" s="8"/>
      <c r="N19" s="8"/>
    </row>
    <row r="20" spans="1:14">
      <c r="A20" s="729"/>
      <c r="B20" s="713" t="s">
        <v>116</v>
      </c>
      <c r="C20" s="834" t="s">
        <v>1226</v>
      </c>
      <c r="D20" s="834"/>
      <c r="E20" s="834"/>
      <c r="F20" s="719"/>
      <c r="G20" s="8"/>
      <c r="H20" s="8"/>
      <c r="I20" s="8"/>
      <c r="J20" s="8"/>
      <c r="K20" s="8"/>
      <c r="L20" s="8"/>
      <c r="M20" s="8"/>
      <c r="N20" s="8"/>
    </row>
    <row r="21" spans="1:14">
      <c r="A21" s="729"/>
      <c r="B21" s="717" t="s">
        <v>15</v>
      </c>
      <c r="C21" s="834" t="s">
        <v>1227</v>
      </c>
      <c r="D21" s="834"/>
      <c r="E21" s="834"/>
      <c r="F21" s="719"/>
      <c r="G21" s="8"/>
      <c r="H21" s="8"/>
      <c r="I21" s="8"/>
      <c r="J21" s="8"/>
      <c r="K21" s="8"/>
      <c r="L21" s="8"/>
      <c r="M21" s="8"/>
      <c r="N21" s="8"/>
    </row>
    <row r="22" spans="1:14">
      <c r="A22" s="729"/>
      <c r="B22" s="707" t="s">
        <v>16</v>
      </c>
      <c r="C22" s="762" t="s">
        <v>1228</v>
      </c>
      <c r="D22" s="762"/>
      <c r="E22" s="762"/>
      <c r="F22" s="719"/>
      <c r="G22" s="8"/>
      <c r="H22" s="8"/>
      <c r="I22" s="8"/>
      <c r="J22" s="8"/>
      <c r="K22" s="8"/>
      <c r="L22" s="8"/>
      <c r="M22" s="8"/>
      <c r="N22" s="8"/>
    </row>
    <row r="23" spans="1:14">
      <c r="A23" s="729"/>
      <c r="B23" s="719"/>
      <c r="C23" s="719"/>
      <c r="D23" s="72"/>
      <c r="E23" s="719"/>
      <c r="F23" s="719"/>
      <c r="G23" s="8"/>
      <c r="H23" s="8"/>
      <c r="I23" s="8"/>
      <c r="J23" s="8"/>
      <c r="K23" s="8"/>
      <c r="L23" s="8"/>
      <c r="M23" s="8"/>
      <c r="N23" s="8"/>
    </row>
    <row r="24" spans="1:14">
      <c r="A24" s="729">
        <v>6</v>
      </c>
      <c r="B24" s="767" t="s">
        <v>312</v>
      </c>
      <c r="C24" s="767"/>
      <c r="D24" s="767"/>
      <c r="E24" s="767"/>
      <c r="F24" s="6"/>
      <c r="G24" s="6"/>
      <c r="H24" s="8"/>
      <c r="I24" s="6"/>
      <c r="J24" s="6"/>
      <c r="K24" s="5"/>
      <c r="L24" s="5"/>
      <c r="M24" s="5"/>
      <c r="N24" s="5"/>
    </row>
    <row r="25" spans="1:14">
      <c r="A25" s="729"/>
      <c r="B25" s="812" t="s">
        <v>19</v>
      </c>
      <c r="C25" s="813"/>
      <c r="D25" s="813"/>
      <c r="E25" s="842"/>
      <c r="F25" s="719"/>
      <c r="G25" s="5"/>
      <c r="H25" s="5"/>
      <c r="I25" s="5"/>
      <c r="J25" s="5"/>
      <c r="K25" s="5"/>
      <c r="L25" s="5"/>
      <c r="M25" s="5"/>
      <c r="N25" s="5"/>
    </row>
    <row r="26" spans="1:14">
      <c r="A26" s="729"/>
      <c r="B26" s="707" t="s">
        <v>20</v>
      </c>
      <c r="C26" s="708" t="s">
        <v>97</v>
      </c>
      <c r="D26" s="73" t="s">
        <v>98</v>
      </c>
      <c r="E26" s="708" t="s">
        <v>22</v>
      </c>
      <c r="F26" s="719"/>
      <c r="G26" s="5"/>
      <c r="H26" s="5"/>
      <c r="I26" s="5"/>
      <c r="J26" s="5"/>
      <c r="K26" s="5"/>
      <c r="L26" s="5"/>
      <c r="M26" s="5"/>
      <c r="N26" s="5"/>
    </row>
    <row r="27" spans="1:14" ht="15" customHeight="1">
      <c r="A27" s="729"/>
      <c r="B27" s="714" t="s">
        <v>441</v>
      </c>
      <c r="C27" s="1072" t="s">
        <v>1229</v>
      </c>
      <c r="D27" s="1072" t="s">
        <v>1230</v>
      </c>
      <c r="E27" s="967" t="s">
        <v>1231</v>
      </c>
      <c r="F27" s="719"/>
      <c r="G27" s="5"/>
      <c r="H27" s="5"/>
      <c r="I27" s="5"/>
      <c r="J27" s="5"/>
      <c r="K27" s="5"/>
      <c r="L27" s="5"/>
      <c r="M27" s="5"/>
      <c r="N27" s="5"/>
    </row>
    <row r="28" spans="1:14">
      <c r="A28" s="729"/>
      <c r="B28" s="714" t="s">
        <v>24</v>
      </c>
      <c r="C28" s="1073"/>
      <c r="D28" s="1073"/>
      <c r="E28" s="968"/>
      <c r="F28" s="719"/>
      <c r="G28" s="5"/>
      <c r="H28" s="5"/>
      <c r="I28" s="5"/>
      <c r="J28" s="5"/>
      <c r="K28" s="5"/>
      <c r="L28" s="5"/>
      <c r="M28" s="5"/>
      <c r="N28" s="5"/>
    </row>
    <row r="29" spans="1:14">
      <c r="A29" s="729"/>
      <c r="B29" s="714" t="s">
        <v>25</v>
      </c>
      <c r="C29" s="1073"/>
      <c r="D29" s="1073"/>
      <c r="E29" s="968"/>
      <c r="F29" s="719"/>
      <c r="G29" s="5"/>
      <c r="H29" s="5"/>
      <c r="I29" s="5"/>
      <c r="J29" s="5"/>
      <c r="K29" s="5"/>
      <c r="L29" s="5"/>
      <c r="M29" s="5"/>
      <c r="N29" s="5"/>
    </row>
    <row r="30" spans="1:14">
      <c r="A30" s="729"/>
      <c r="B30" s="714" t="s">
        <v>26</v>
      </c>
      <c r="C30" s="1074"/>
      <c r="D30" s="1074"/>
      <c r="E30" s="969"/>
      <c r="F30" s="719"/>
      <c r="G30" s="5"/>
      <c r="H30" s="5"/>
      <c r="I30" s="5"/>
      <c r="J30" s="5"/>
      <c r="K30" s="5"/>
      <c r="L30" s="5"/>
      <c r="M30" s="5"/>
      <c r="N30" s="5"/>
    </row>
    <row r="31" spans="1:14">
      <c r="A31" s="729"/>
      <c r="B31" s="768" t="s">
        <v>693</v>
      </c>
      <c r="C31" s="769"/>
      <c r="D31" s="769"/>
      <c r="E31" s="770"/>
      <c r="F31" s="719"/>
      <c r="G31" s="5"/>
      <c r="H31" s="5"/>
      <c r="I31" s="5"/>
      <c r="J31" s="5"/>
      <c r="K31" s="5"/>
      <c r="L31" s="5"/>
      <c r="M31" s="5"/>
      <c r="N31" s="5"/>
    </row>
    <row r="32" spans="1:14">
      <c r="A32" s="729"/>
      <c r="B32" s="8"/>
      <c r="C32" s="719"/>
      <c r="D32" s="72"/>
      <c r="E32" s="719"/>
      <c r="F32" s="719"/>
      <c r="G32" s="5"/>
      <c r="H32" s="5"/>
      <c r="I32" s="5"/>
      <c r="J32" s="5"/>
      <c r="K32" s="5"/>
      <c r="L32" s="5"/>
      <c r="M32" s="5"/>
      <c r="N32" s="5"/>
    </row>
    <row r="33" spans="1:14">
      <c r="A33" s="729">
        <v>7</v>
      </c>
      <c r="B33" s="767" t="s">
        <v>27</v>
      </c>
      <c r="C33" s="767"/>
      <c r="D33" s="767"/>
      <c r="E33" s="767"/>
      <c r="F33" s="6"/>
      <c r="G33" s="6"/>
      <c r="H33" s="6"/>
      <c r="I33" s="6"/>
      <c r="J33" s="6"/>
      <c r="K33" s="5"/>
      <c r="L33" s="5"/>
      <c r="M33" s="5"/>
      <c r="N33" s="5"/>
    </row>
    <row r="34" spans="1:14">
      <c r="A34" s="729"/>
      <c r="B34" s="707" t="s">
        <v>28</v>
      </c>
      <c r="C34" s="762" t="s">
        <v>1226</v>
      </c>
      <c r="D34" s="762"/>
      <c r="E34" s="762"/>
      <c r="F34" s="8"/>
      <c r="G34" s="5"/>
      <c r="H34" s="5"/>
      <c r="I34" s="5"/>
      <c r="J34" s="5"/>
      <c r="K34" s="5"/>
      <c r="L34" s="5"/>
      <c r="M34" s="5"/>
      <c r="N34" s="5"/>
    </row>
    <row r="35" spans="1:14">
      <c r="A35" s="729"/>
      <c r="B35" s="707" t="s">
        <v>30</v>
      </c>
      <c r="C35" s="762" t="s">
        <v>1227</v>
      </c>
      <c r="D35" s="762"/>
      <c r="E35" s="762"/>
      <c r="F35" s="8"/>
      <c r="G35" s="5"/>
      <c r="H35" s="5"/>
      <c r="I35" s="5"/>
      <c r="J35" s="5"/>
      <c r="K35" s="5"/>
      <c r="L35" s="5"/>
      <c r="M35" s="5"/>
      <c r="N35" s="5"/>
    </row>
    <row r="36" spans="1:14">
      <c r="A36" s="729"/>
      <c r="B36" s="707" t="s">
        <v>31</v>
      </c>
      <c r="C36" s="762" t="s">
        <v>1228</v>
      </c>
      <c r="D36" s="762"/>
      <c r="E36" s="762"/>
      <c r="F36" s="8"/>
      <c r="G36" s="5"/>
      <c r="H36" s="5"/>
      <c r="I36" s="5"/>
      <c r="J36" s="5"/>
      <c r="K36" s="5"/>
      <c r="L36" s="5"/>
      <c r="M36" s="5"/>
      <c r="N36" s="5"/>
    </row>
    <row r="37" spans="1:14">
      <c r="A37" s="729"/>
      <c r="B37" s="5"/>
      <c r="C37" s="8"/>
      <c r="D37" s="71"/>
      <c r="E37" s="8"/>
      <c r="F37" s="8"/>
      <c r="G37" s="5"/>
      <c r="H37" s="5"/>
      <c r="I37" s="5"/>
      <c r="J37" s="5"/>
      <c r="K37" s="5"/>
      <c r="L37" s="5"/>
      <c r="M37" s="5"/>
      <c r="N37" s="5"/>
    </row>
    <row r="38" spans="1:14">
      <c r="A38" s="729">
        <v>8</v>
      </c>
      <c r="B38" s="767" t="s">
        <v>310</v>
      </c>
      <c r="C38" s="767"/>
      <c r="D38" s="767"/>
      <c r="E38" s="767"/>
      <c r="F38" s="6"/>
      <c r="G38" s="6"/>
      <c r="H38" s="6"/>
      <c r="I38" s="6"/>
      <c r="J38" s="6"/>
      <c r="K38" s="5"/>
      <c r="L38" s="5"/>
      <c r="M38" s="5"/>
      <c r="N38" s="5"/>
    </row>
    <row r="39" spans="1:14" ht="15" customHeight="1">
      <c r="A39" s="729"/>
      <c r="B39" s="707" t="s">
        <v>33</v>
      </c>
      <c r="C39" s="762" t="s">
        <v>1226</v>
      </c>
      <c r="D39" s="762"/>
      <c r="E39" s="762"/>
      <c r="F39" s="8"/>
      <c r="G39" s="5"/>
      <c r="H39" s="5"/>
      <c r="I39" s="5"/>
      <c r="J39" s="5"/>
      <c r="K39" s="5"/>
      <c r="L39" s="5"/>
      <c r="M39" s="5"/>
      <c r="N39" s="5"/>
    </row>
    <row r="40" spans="1:14" ht="14.4" customHeight="1">
      <c r="A40" s="729"/>
      <c r="B40" s="707" t="s">
        <v>30</v>
      </c>
      <c r="C40" s="762" t="s">
        <v>1227</v>
      </c>
      <c r="D40" s="762"/>
      <c r="E40" s="762"/>
      <c r="F40" s="8"/>
      <c r="G40" s="5"/>
      <c r="H40" s="5"/>
      <c r="I40" s="5"/>
      <c r="J40" s="5"/>
      <c r="K40" s="5"/>
      <c r="L40" s="5"/>
      <c r="M40" s="5"/>
      <c r="N40" s="5"/>
    </row>
    <row r="41" spans="1:14" ht="14.4" customHeight="1">
      <c r="A41" s="729"/>
      <c r="B41" s="707" t="s">
        <v>31</v>
      </c>
      <c r="C41" s="762" t="s">
        <v>1228</v>
      </c>
      <c r="D41" s="762"/>
      <c r="E41" s="762"/>
      <c r="F41" s="8"/>
      <c r="G41" s="5"/>
      <c r="H41" s="5"/>
      <c r="I41" s="5"/>
      <c r="J41" s="5"/>
      <c r="K41" s="5"/>
      <c r="L41" s="5"/>
      <c r="M41" s="5"/>
      <c r="N41" s="5"/>
    </row>
    <row r="42" spans="1:14">
      <c r="A42" s="729"/>
      <c r="B42" s="768" t="s">
        <v>131</v>
      </c>
      <c r="C42" s="769"/>
      <c r="D42" s="769"/>
      <c r="E42" s="770"/>
      <c r="F42" s="8"/>
      <c r="G42" s="5"/>
      <c r="H42" s="5"/>
      <c r="I42" s="5"/>
      <c r="J42" s="5"/>
      <c r="K42" s="5"/>
      <c r="L42" s="5"/>
      <c r="M42" s="5"/>
      <c r="N42" s="5"/>
    </row>
    <row r="43" spans="1:14">
      <c r="A43" s="724"/>
      <c r="B43" s="5"/>
      <c r="C43" s="5"/>
      <c r="D43" s="75"/>
      <c r="E43" s="8"/>
      <c r="F43" s="5"/>
      <c r="G43" s="5"/>
      <c r="H43" s="5"/>
      <c r="I43" s="5"/>
      <c r="J43" s="5"/>
      <c r="K43" s="5"/>
      <c r="L43" s="5"/>
      <c r="M43" s="5"/>
      <c r="N43" s="5"/>
    </row>
    <row r="44" spans="1:14">
      <c r="A44" s="11">
        <v>9</v>
      </c>
      <c r="B44" s="766" t="s">
        <v>311</v>
      </c>
      <c r="C44" s="767"/>
      <c r="D44" s="767"/>
      <c r="E44" s="767"/>
      <c r="F44" s="12"/>
      <c r="G44" s="6"/>
      <c r="H44" s="6"/>
      <c r="I44" s="6"/>
      <c r="J44" s="5"/>
      <c r="K44" s="5"/>
      <c r="L44" s="5"/>
      <c r="M44" s="5"/>
      <c r="N44" s="5"/>
    </row>
    <row r="45" spans="1:14" ht="52.8">
      <c r="A45" s="11"/>
      <c r="B45" s="712" t="s">
        <v>36</v>
      </c>
      <c r="C45" s="720" t="s">
        <v>37</v>
      </c>
      <c r="D45" s="405" t="s">
        <v>38</v>
      </c>
      <c r="E45" s="720" t="s">
        <v>92</v>
      </c>
      <c r="F45" s="5"/>
      <c r="G45" s="5"/>
      <c r="H45" s="5"/>
      <c r="I45" s="5"/>
      <c r="J45" s="5"/>
      <c r="K45" s="5"/>
      <c r="L45" s="5"/>
      <c r="M45" s="5"/>
      <c r="N45" s="5"/>
    </row>
    <row r="46" spans="1:14" ht="136.80000000000001" customHeight="1">
      <c r="A46" s="13"/>
      <c r="B46" s="715" t="s">
        <v>1232</v>
      </c>
      <c r="C46" s="715" t="s">
        <v>1336</v>
      </c>
      <c r="D46" s="716" t="s">
        <v>1337</v>
      </c>
      <c r="E46" s="721" t="s">
        <v>88</v>
      </c>
      <c r="F46" s="5"/>
      <c r="G46" s="5"/>
      <c r="H46" s="5"/>
      <c r="I46" s="5"/>
      <c r="J46" s="5"/>
      <c r="K46" s="5"/>
      <c r="L46" s="5"/>
      <c r="M46" s="5"/>
      <c r="N46" s="5"/>
    </row>
    <row r="47" spans="1:14">
      <c r="A47" s="14"/>
      <c r="B47" s="839" t="s">
        <v>1233</v>
      </c>
      <c r="C47" s="840"/>
      <c r="D47" s="840"/>
      <c r="E47" s="841"/>
      <c r="F47" s="719"/>
      <c r="G47" s="719"/>
      <c r="H47" s="719"/>
      <c r="I47" s="5"/>
      <c r="J47" s="5"/>
      <c r="K47" s="5"/>
      <c r="L47" s="5"/>
      <c r="M47" s="5"/>
      <c r="N47" s="5"/>
    </row>
    <row r="48" spans="1:14">
      <c r="A48" s="11">
        <v>10</v>
      </c>
      <c r="B48" s="766" t="s">
        <v>311</v>
      </c>
      <c r="C48" s="767"/>
      <c r="D48" s="767"/>
      <c r="E48" s="767"/>
      <c r="F48" s="719"/>
      <c r="G48" s="719"/>
      <c r="H48" s="719"/>
      <c r="I48" s="5"/>
      <c r="J48" s="5"/>
      <c r="K48" s="5"/>
      <c r="L48" s="5"/>
      <c r="M48" s="5"/>
      <c r="N48" s="5"/>
    </row>
    <row r="49" spans="1:14" ht="21.75" customHeight="1">
      <c r="A49" s="13"/>
      <c r="B49" s="867" t="s">
        <v>41</v>
      </c>
      <c r="C49" s="847" t="s">
        <v>1336</v>
      </c>
      <c r="D49" s="848"/>
      <c r="E49" s="849"/>
      <c r="F49" s="5"/>
      <c r="G49" s="5"/>
      <c r="H49" s="5"/>
      <c r="I49" s="5"/>
      <c r="J49" s="5"/>
      <c r="K49" s="1"/>
      <c r="L49" s="5"/>
      <c r="M49" s="5"/>
      <c r="N49" s="5"/>
    </row>
    <row r="50" spans="1:14" ht="33.6" customHeight="1">
      <c r="A50" s="13"/>
      <c r="B50" s="868"/>
      <c r="C50" s="850"/>
      <c r="D50" s="851"/>
      <c r="E50" s="852"/>
      <c r="F50" s="5"/>
      <c r="G50" s="5"/>
      <c r="H50" s="5"/>
      <c r="I50" s="5"/>
      <c r="J50" s="5"/>
      <c r="K50" s="1"/>
      <c r="L50" s="5"/>
      <c r="M50" s="5"/>
      <c r="N50" s="5"/>
    </row>
    <row r="51" spans="1:14" ht="55.2" customHeight="1">
      <c r="A51" s="11"/>
      <c r="B51" s="16" t="s">
        <v>42</v>
      </c>
      <c r="C51" s="854" t="s">
        <v>1337</v>
      </c>
      <c r="D51" s="854"/>
      <c r="E51" s="854"/>
      <c r="F51" s="5"/>
      <c r="G51" s="5"/>
      <c r="H51" s="5"/>
      <c r="I51" s="5"/>
      <c r="J51" s="5"/>
      <c r="K51" s="5"/>
      <c r="L51" s="5"/>
      <c r="M51" s="5"/>
      <c r="N51" s="5"/>
    </row>
    <row r="52" spans="1:14">
      <c r="A52" s="13"/>
      <c r="B52" s="16" t="s">
        <v>43</v>
      </c>
      <c r="C52" s="875" t="s">
        <v>44</v>
      </c>
      <c r="D52" s="876"/>
      <c r="E52" s="877"/>
      <c r="F52" s="5"/>
      <c r="G52" s="5"/>
      <c r="H52" s="5"/>
      <c r="I52" s="5"/>
      <c r="J52" s="5"/>
      <c r="K52" s="17"/>
      <c r="L52" s="5"/>
      <c r="M52" s="5"/>
      <c r="N52" s="5"/>
    </row>
    <row r="53" spans="1:14" ht="14.4" customHeight="1">
      <c r="A53" s="13"/>
      <c r="B53" s="839" t="s">
        <v>1233</v>
      </c>
      <c r="C53" s="840"/>
      <c r="D53" s="840"/>
      <c r="E53" s="841"/>
      <c r="F53" s="5"/>
      <c r="G53" s="5"/>
      <c r="H53" s="5"/>
      <c r="I53" s="5"/>
      <c r="J53" s="5"/>
      <c r="K53" s="17"/>
      <c r="L53" s="5"/>
      <c r="M53" s="5"/>
      <c r="N53" s="5"/>
    </row>
    <row r="54" spans="1:14">
      <c r="A54" s="18" t="s">
        <v>45</v>
      </c>
      <c r="B54" s="858" t="s">
        <v>46</v>
      </c>
      <c r="C54" s="858"/>
      <c r="D54" s="858"/>
      <c r="E54" s="858"/>
    </row>
    <row r="55" spans="1:14">
      <c r="A55" s="23"/>
      <c r="B55" s="24"/>
      <c r="C55" s="25"/>
      <c r="D55" s="76"/>
      <c r="E55" s="25"/>
      <c r="F55" s="25"/>
      <c r="G55" s="5"/>
      <c r="H55" s="5"/>
      <c r="I55" s="5"/>
      <c r="J55" s="5"/>
      <c r="K55" s="5"/>
      <c r="L55" s="5"/>
      <c r="M55" s="5"/>
      <c r="N55" s="5"/>
    </row>
    <row r="56" spans="1:14" ht="16.8" customHeight="1">
      <c r="A56" s="729">
        <v>11</v>
      </c>
      <c r="B56" s="767" t="s">
        <v>47</v>
      </c>
      <c r="C56" s="767"/>
      <c r="D56" s="767"/>
      <c r="E56" s="767"/>
      <c r="F56" s="6"/>
      <c r="G56" s="6"/>
      <c r="H56" s="26"/>
      <c r="I56" s="6"/>
      <c r="J56" s="6"/>
      <c r="K56" s="5"/>
      <c r="L56" s="5"/>
      <c r="M56" s="5"/>
      <c r="N56" s="5"/>
    </row>
    <row r="57" spans="1:14" ht="27" customHeight="1">
      <c r="A57" s="729"/>
      <c r="B57" s="10" t="s">
        <v>1234</v>
      </c>
      <c r="C57" s="1176" t="s">
        <v>1235</v>
      </c>
      <c r="D57" s="1176"/>
      <c r="E57" s="1176"/>
      <c r="F57" s="6"/>
      <c r="G57" s="6"/>
      <c r="H57" s="26"/>
      <c r="I57" s="6"/>
      <c r="J57" s="6"/>
      <c r="K57" s="5"/>
      <c r="L57" s="5"/>
      <c r="M57" s="5"/>
      <c r="N57" s="5"/>
    </row>
    <row r="58" spans="1:14" ht="27" customHeight="1">
      <c r="A58" s="729"/>
      <c r="B58" s="10" t="s">
        <v>1236</v>
      </c>
      <c r="C58" s="1176" t="s">
        <v>1201</v>
      </c>
      <c r="D58" s="1176"/>
      <c r="E58" s="1176"/>
      <c r="F58" s="6"/>
      <c r="G58" s="6"/>
      <c r="H58" s="26"/>
      <c r="I58" s="6"/>
      <c r="J58" s="6"/>
      <c r="K58" s="5"/>
      <c r="L58" s="5"/>
      <c r="M58" s="5"/>
      <c r="N58" s="5"/>
    </row>
    <row r="59" spans="1:14" ht="27" customHeight="1">
      <c r="A59" s="729"/>
      <c r="B59" s="10" t="s">
        <v>1237</v>
      </c>
      <c r="C59" s="1176" t="s">
        <v>113</v>
      </c>
      <c r="D59" s="1176"/>
      <c r="E59" s="1176"/>
      <c r="F59" s="6"/>
      <c r="G59" s="6"/>
      <c r="H59" s="26"/>
      <c r="I59" s="6"/>
      <c r="J59" s="6"/>
      <c r="K59" s="5"/>
      <c r="L59" s="5"/>
      <c r="M59" s="5"/>
      <c r="N59" s="5"/>
    </row>
    <row r="60" spans="1:14">
      <c r="A60" s="729"/>
      <c r="B60" s="719"/>
      <c r="C60" s="719"/>
      <c r="D60" s="72"/>
      <c r="E60" s="719"/>
      <c r="F60" s="719"/>
      <c r="G60" s="719"/>
      <c r="H60" s="27"/>
      <c r="I60" s="27"/>
      <c r="J60" s="719"/>
      <c r="K60" s="5"/>
      <c r="L60" s="5"/>
      <c r="M60" s="5"/>
      <c r="N60" s="5"/>
    </row>
    <row r="61" spans="1:14">
      <c r="A61" s="729">
        <v>12</v>
      </c>
      <c r="B61" s="6" t="s">
        <v>48</v>
      </c>
      <c r="C61" s="6"/>
      <c r="D61" s="77"/>
      <c r="E61" s="26"/>
      <c r="F61" s="26"/>
      <c r="G61" s="6"/>
      <c r="H61" s="6"/>
      <c r="I61" s="6"/>
      <c r="J61" s="6"/>
      <c r="K61" s="6"/>
      <c r="L61" s="6"/>
      <c r="M61" s="6"/>
      <c r="N61" s="6"/>
    </row>
    <row r="62" spans="1:14">
      <c r="A62" s="729"/>
      <c r="B62" s="6"/>
      <c r="C62" s="6"/>
      <c r="D62" s="77"/>
      <c r="E62" s="26"/>
      <c r="F62" s="26"/>
      <c r="G62" s="26"/>
      <c r="H62" s="6"/>
      <c r="I62" s="6"/>
      <c r="J62" s="6"/>
      <c r="K62" s="6"/>
      <c r="L62" s="6"/>
      <c r="M62" s="6"/>
      <c r="N62" s="6"/>
    </row>
    <row r="63" spans="1:14">
      <c r="A63" s="729"/>
      <c r="B63" s="707" t="s">
        <v>49</v>
      </c>
      <c r="C63" s="762" t="s">
        <v>1238</v>
      </c>
      <c r="D63" s="762"/>
      <c r="E63" s="762"/>
      <c r="F63" s="27"/>
      <c r="G63" s="27"/>
      <c r="H63" s="719"/>
      <c r="I63" s="719"/>
      <c r="J63" s="719"/>
      <c r="K63" s="719"/>
      <c r="L63" s="719"/>
      <c r="M63" s="719"/>
      <c r="N63" s="719"/>
    </row>
    <row r="64" spans="1:14">
      <c r="A64" s="729"/>
      <c r="B64" s="719"/>
      <c r="C64" s="719"/>
      <c r="D64" s="115"/>
      <c r="E64" s="55"/>
      <c r="F64" s="719"/>
      <c r="G64" s="719"/>
      <c r="H64" s="55"/>
      <c r="I64" s="719"/>
      <c r="J64" s="55"/>
      <c r="K64" s="719"/>
      <c r="L64" s="719"/>
      <c r="M64" s="719"/>
      <c r="N64" s="719"/>
    </row>
    <row r="65" spans="1:14">
      <c r="A65" s="729"/>
      <c r="B65" s="767" t="s">
        <v>50</v>
      </c>
      <c r="C65" s="800" t="s">
        <v>1239</v>
      </c>
      <c r="D65" s="908" t="s">
        <v>100</v>
      </c>
      <c r="E65" s="802" t="s">
        <v>96</v>
      </c>
      <c r="F65" s="790" t="s">
        <v>117</v>
      </c>
      <c r="G65" s="791"/>
      <c r="H65" s="792"/>
      <c r="I65" s="771" t="s">
        <v>52</v>
      </c>
      <c r="J65" s="771"/>
      <c r="K65" s="771"/>
      <c r="L65" s="771" t="s">
        <v>53</v>
      </c>
      <c r="M65" s="771"/>
      <c r="N65" s="771"/>
    </row>
    <row r="66" spans="1:14" ht="52.8">
      <c r="A66" s="724"/>
      <c r="B66" s="767"/>
      <c r="C66" s="801"/>
      <c r="D66" s="909"/>
      <c r="E66" s="803"/>
      <c r="F66" s="707" t="s">
        <v>54</v>
      </c>
      <c r="G66" s="707" t="s">
        <v>55</v>
      </c>
      <c r="H66" s="707" t="s">
        <v>56</v>
      </c>
      <c r="I66" s="707" t="s">
        <v>57</v>
      </c>
      <c r="J66" s="707" t="s">
        <v>55</v>
      </c>
      <c r="K66" s="707" t="s">
        <v>56</v>
      </c>
      <c r="L66" s="707" t="s">
        <v>57</v>
      </c>
      <c r="M66" s="707" t="s">
        <v>55</v>
      </c>
      <c r="N66" s="707" t="s">
        <v>56</v>
      </c>
    </row>
    <row r="67" spans="1:14">
      <c r="A67" s="724"/>
      <c r="B67" s="707" t="s">
        <v>80</v>
      </c>
      <c r="C67" s="130">
        <v>215.25</v>
      </c>
      <c r="D67" s="728">
        <v>162.6</v>
      </c>
      <c r="E67" s="728" t="s">
        <v>381</v>
      </c>
      <c r="F67" s="728" t="s">
        <v>40</v>
      </c>
      <c r="G67" s="728" t="s">
        <v>40</v>
      </c>
      <c r="H67" s="728" t="s">
        <v>40</v>
      </c>
      <c r="I67" s="728" t="s">
        <v>40</v>
      </c>
      <c r="J67" s="728" t="s">
        <v>40</v>
      </c>
      <c r="K67" s="728" t="s">
        <v>40</v>
      </c>
      <c r="L67" s="728" t="s">
        <v>40</v>
      </c>
      <c r="M67" s="728" t="s">
        <v>40</v>
      </c>
      <c r="N67" s="728" t="s">
        <v>40</v>
      </c>
    </row>
    <row r="68" spans="1:14">
      <c r="A68" s="724"/>
      <c r="B68" s="707" t="s">
        <v>1240</v>
      </c>
      <c r="C68" s="130" t="s">
        <v>1241</v>
      </c>
      <c r="D68" s="728" t="s">
        <v>1242</v>
      </c>
      <c r="E68" s="728" t="s">
        <v>381</v>
      </c>
      <c r="F68" s="728" t="s">
        <v>40</v>
      </c>
      <c r="G68" s="728" t="s">
        <v>40</v>
      </c>
      <c r="H68" s="728" t="s">
        <v>40</v>
      </c>
      <c r="I68" s="728" t="s">
        <v>40</v>
      </c>
      <c r="J68" s="728" t="s">
        <v>40</v>
      </c>
      <c r="K68" s="728" t="s">
        <v>40</v>
      </c>
      <c r="L68" s="728" t="s">
        <v>40</v>
      </c>
      <c r="M68" s="728" t="s">
        <v>40</v>
      </c>
      <c r="N68" s="728" t="s">
        <v>40</v>
      </c>
    </row>
    <row r="69" spans="1:14" ht="13.8">
      <c r="A69" s="724"/>
      <c r="B69" s="707" t="s">
        <v>313</v>
      </c>
      <c r="C69" s="829" t="s">
        <v>76</v>
      </c>
      <c r="D69" s="829"/>
      <c r="E69" s="829"/>
      <c r="F69" s="829"/>
      <c r="G69" s="829"/>
      <c r="H69" s="829"/>
      <c r="I69" s="829"/>
      <c r="J69" s="829"/>
      <c r="K69" s="829"/>
      <c r="L69" s="829"/>
      <c r="M69" s="829"/>
      <c r="N69" s="829"/>
    </row>
    <row r="70" spans="1:14" s="5" customFormat="1">
      <c r="A70" s="724"/>
      <c r="B70" s="831" t="s">
        <v>1243</v>
      </c>
      <c r="C70" s="831"/>
      <c r="D70" s="831"/>
      <c r="E70" s="831"/>
      <c r="F70" s="831"/>
      <c r="G70" s="831"/>
      <c r="H70" s="831"/>
      <c r="I70" s="831"/>
      <c r="J70" s="831"/>
      <c r="K70" s="831"/>
      <c r="L70" s="831"/>
      <c r="M70" s="831"/>
      <c r="N70" s="831"/>
    </row>
    <row r="71" spans="1:14" ht="13.8">
      <c r="A71" s="724"/>
      <c r="B71" s="832" t="s">
        <v>79</v>
      </c>
      <c r="C71" s="832"/>
      <c r="D71" s="832"/>
      <c r="E71" s="832"/>
      <c r="F71" s="832"/>
      <c r="G71" s="832"/>
      <c r="H71" s="832"/>
      <c r="I71" s="832"/>
      <c r="J71" s="832"/>
      <c r="K71" s="832"/>
      <c r="L71" s="832"/>
      <c r="M71" s="832"/>
      <c r="N71" s="832"/>
    </row>
    <row r="72" spans="1:14">
      <c r="A72" s="724"/>
      <c r="B72" s="810" t="s">
        <v>60</v>
      </c>
      <c r="C72" s="810"/>
      <c r="D72" s="810"/>
      <c r="E72" s="810"/>
      <c r="F72" s="810"/>
      <c r="G72" s="810"/>
      <c r="H72" s="810"/>
      <c r="I72" s="810"/>
      <c r="J72" s="810"/>
      <c r="K72" s="810"/>
      <c r="L72" s="810"/>
      <c r="M72" s="810"/>
      <c r="N72" s="810"/>
    </row>
    <row r="73" spans="1:14">
      <c r="A73" s="1"/>
      <c r="B73" s="853" t="s">
        <v>61</v>
      </c>
      <c r="C73" s="853"/>
      <c r="D73" s="853"/>
      <c r="E73" s="853"/>
      <c r="F73" s="853"/>
      <c r="G73" s="853"/>
      <c r="H73" s="853"/>
      <c r="I73" s="853"/>
      <c r="J73" s="853"/>
      <c r="K73" s="853"/>
      <c r="L73" s="853"/>
      <c r="M73" s="853"/>
      <c r="N73" s="853"/>
    </row>
    <row r="74" spans="1:14">
      <c r="A74" s="724"/>
      <c r="B74" s="831" t="s">
        <v>110</v>
      </c>
      <c r="C74" s="831"/>
      <c r="D74" s="831"/>
      <c r="E74" s="831"/>
      <c r="F74" s="831"/>
      <c r="G74" s="831"/>
      <c r="H74" s="831"/>
      <c r="I74" s="831"/>
      <c r="J74" s="831"/>
      <c r="K74" s="831"/>
      <c r="L74" s="831"/>
      <c r="M74" s="831"/>
      <c r="N74" s="831"/>
    </row>
    <row r="75" spans="1:14">
      <c r="A75" s="724"/>
      <c r="B75" s="831" t="s">
        <v>62</v>
      </c>
      <c r="C75" s="831"/>
      <c r="D75" s="831"/>
      <c r="E75" s="831"/>
      <c r="F75" s="831"/>
      <c r="G75" s="831"/>
      <c r="H75" s="831"/>
      <c r="I75" s="831"/>
      <c r="J75" s="831"/>
      <c r="K75" s="831"/>
      <c r="L75" s="831"/>
      <c r="M75" s="831"/>
      <c r="N75" s="831"/>
    </row>
    <row r="76" spans="1:14">
      <c r="A76" s="724"/>
      <c r="B76" s="30"/>
      <c r="C76" s="30"/>
      <c r="D76" s="78"/>
      <c r="E76" s="30"/>
      <c r="F76" s="30"/>
      <c r="G76" s="8"/>
      <c r="H76" s="8"/>
      <c r="I76" s="8"/>
      <c r="J76" s="8"/>
      <c r="K76" s="8"/>
      <c r="L76" s="8" t="s">
        <v>119</v>
      </c>
      <c r="M76" s="8"/>
      <c r="N76" s="8"/>
    </row>
    <row r="77" spans="1:14" ht="48" customHeight="1">
      <c r="A77" s="729">
        <v>13</v>
      </c>
      <c r="B77" s="796" t="s">
        <v>63</v>
      </c>
      <c r="C77" s="797"/>
      <c r="D77" s="797"/>
      <c r="E77" s="797"/>
      <c r="F77" s="797"/>
      <c r="G77" s="766"/>
      <c r="H77" s="6"/>
      <c r="I77" s="6"/>
      <c r="J77" s="6"/>
      <c r="K77" s="6"/>
      <c r="L77" s="6"/>
      <c r="M77" s="6"/>
      <c r="N77" s="6"/>
    </row>
    <row r="78" spans="1:14">
      <c r="A78" s="729"/>
      <c r="B78" s="5"/>
      <c r="C78" s="719"/>
      <c r="D78" s="72"/>
      <c r="E78" s="719"/>
      <c r="F78" s="719"/>
      <c r="G78" s="719"/>
      <c r="H78" s="719"/>
      <c r="I78" s="719"/>
      <c r="J78" s="719"/>
      <c r="K78" s="719"/>
      <c r="L78" s="719"/>
      <c r="M78" s="719"/>
      <c r="N78" s="719"/>
    </row>
    <row r="79" spans="1:14" ht="39.6">
      <c r="A79" s="724"/>
      <c r="B79" s="709" t="s">
        <v>64</v>
      </c>
      <c r="C79" s="708" t="s">
        <v>65</v>
      </c>
      <c r="D79" s="73" t="s">
        <v>342</v>
      </c>
      <c r="E79" s="708" t="s">
        <v>94</v>
      </c>
      <c r="F79" s="708" t="s">
        <v>67</v>
      </c>
      <c r="G79" s="708" t="s">
        <v>81</v>
      </c>
      <c r="H79" s="8"/>
      <c r="I79" s="8"/>
      <c r="J79" s="8"/>
      <c r="K79" s="8"/>
      <c r="L79" s="8"/>
      <c r="M79" s="8"/>
      <c r="N79" s="8"/>
    </row>
    <row r="80" spans="1:14" ht="25.5" customHeight="1">
      <c r="A80" s="724"/>
      <c r="B80" s="718" t="s">
        <v>440</v>
      </c>
      <c r="C80" s="91" t="s">
        <v>1244</v>
      </c>
      <c r="D80" s="130">
        <v>15.43</v>
      </c>
      <c r="E80" s="958" t="s">
        <v>699</v>
      </c>
      <c r="F80" s="958" t="s">
        <v>108</v>
      </c>
      <c r="G80" s="958" t="s">
        <v>95</v>
      </c>
      <c r="H80" s="32"/>
      <c r="I80" s="32"/>
      <c r="J80" s="32"/>
      <c r="K80" s="32"/>
      <c r="L80" s="32"/>
      <c r="M80" s="32"/>
      <c r="N80" s="32"/>
    </row>
    <row r="81" spans="1:14">
      <c r="A81" s="724"/>
      <c r="B81" s="718" t="s">
        <v>71</v>
      </c>
      <c r="C81" s="91" t="s">
        <v>1244</v>
      </c>
      <c r="D81" s="130">
        <v>10.57</v>
      </c>
      <c r="E81" s="959"/>
      <c r="F81" s="959"/>
      <c r="G81" s="959"/>
      <c r="H81" s="32"/>
      <c r="I81" s="32"/>
      <c r="J81" s="32"/>
      <c r="K81" s="32"/>
      <c r="L81" s="32"/>
      <c r="M81" s="32"/>
      <c r="N81" s="32"/>
    </row>
    <row r="82" spans="1:14">
      <c r="A82" s="724"/>
      <c r="B82" s="718" t="s">
        <v>72</v>
      </c>
      <c r="C82" s="91" t="s">
        <v>1244</v>
      </c>
      <c r="D82" s="172">
        <v>1.1375</v>
      </c>
      <c r="E82" s="959"/>
      <c r="F82" s="959"/>
      <c r="G82" s="959"/>
      <c r="H82" s="32"/>
      <c r="I82" s="32"/>
      <c r="J82" s="32"/>
      <c r="K82" s="32"/>
      <c r="L82" s="32"/>
      <c r="M82" s="32"/>
      <c r="N82" s="32"/>
    </row>
    <row r="83" spans="1:14">
      <c r="A83" s="724"/>
      <c r="B83" s="723" t="s">
        <v>73</v>
      </c>
      <c r="C83" s="91" t="s">
        <v>1244</v>
      </c>
      <c r="D83" s="130">
        <v>13.56</v>
      </c>
      <c r="E83" s="959"/>
      <c r="F83" s="959"/>
      <c r="G83" s="959"/>
      <c r="H83" s="32"/>
      <c r="I83" s="32"/>
      <c r="J83" s="32"/>
      <c r="K83" s="32"/>
      <c r="L83" s="32"/>
      <c r="M83" s="32"/>
      <c r="N83" s="32"/>
    </row>
    <row r="84" spans="1:14" ht="26.4" customHeight="1">
      <c r="A84" s="5"/>
      <c r="B84" s="1028" t="s">
        <v>1245</v>
      </c>
      <c r="C84" s="1028"/>
      <c r="D84" s="1028"/>
      <c r="E84" s="1028"/>
      <c r="F84" s="1028"/>
      <c r="G84" s="1028"/>
      <c r="H84" s="32"/>
      <c r="I84" s="32"/>
      <c r="J84" s="5"/>
      <c r="K84" s="5"/>
      <c r="L84" s="5"/>
      <c r="M84" s="5"/>
      <c r="N84" s="5"/>
    </row>
    <row r="85" spans="1:14">
      <c r="A85" s="711"/>
      <c r="B85" s="36" t="s">
        <v>74</v>
      </c>
      <c r="C85" s="807" t="s">
        <v>40</v>
      </c>
      <c r="D85" s="807"/>
      <c r="E85" s="807"/>
      <c r="F85" s="807"/>
      <c r="G85" s="807"/>
      <c r="H85" s="5"/>
      <c r="I85" s="5"/>
      <c r="J85" s="5"/>
      <c r="K85" s="5"/>
      <c r="L85" s="5"/>
      <c r="M85" s="5"/>
      <c r="N85" s="5"/>
    </row>
    <row r="86" spans="1:14" ht="13.8">
      <c r="A86" s="5"/>
      <c r="B86" s="5"/>
      <c r="C86" s="598"/>
      <c r="D86" s="92"/>
      <c r="E86" s="710"/>
      <c r="F86" s="710"/>
      <c r="G86" s="710"/>
      <c r="H86" s="5"/>
      <c r="I86" s="5"/>
      <c r="J86" s="5"/>
      <c r="K86" s="5"/>
      <c r="L86" s="5"/>
      <c r="M86" s="5"/>
      <c r="N86" s="5"/>
    </row>
    <row r="87" spans="1:14">
      <c r="A87" s="5"/>
      <c r="B87" s="5"/>
      <c r="C87" s="5"/>
      <c r="D87" s="92"/>
      <c r="H87" s="5"/>
      <c r="I87" s="5"/>
      <c r="J87" s="5"/>
      <c r="K87" s="5"/>
      <c r="L87" s="5"/>
      <c r="M87" s="5"/>
      <c r="N87" s="5"/>
    </row>
    <row r="88" spans="1:14" ht="15" customHeight="1">
      <c r="A88" s="5"/>
      <c r="B88" s="5"/>
      <c r="C88" s="5"/>
      <c r="D88" s="69"/>
      <c r="H88" s="710"/>
      <c r="I88" s="5"/>
      <c r="J88" s="5"/>
      <c r="K88" s="5"/>
      <c r="L88" s="5"/>
      <c r="M88" s="5"/>
      <c r="N88" s="5"/>
    </row>
    <row r="89" spans="1:14" ht="15" customHeight="1">
      <c r="B89" s="843" t="s">
        <v>1246</v>
      </c>
      <c r="C89" s="843"/>
      <c r="D89" s="843"/>
      <c r="E89" s="843"/>
      <c r="F89" s="843"/>
      <c r="G89" s="843"/>
    </row>
    <row r="90" spans="1:14" ht="15" customHeight="1">
      <c r="B90" s="933" t="s">
        <v>855</v>
      </c>
      <c r="C90" s="933"/>
      <c r="D90" s="933"/>
      <c r="E90" s="933"/>
      <c r="F90" s="933"/>
      <c r="G90" s="933"/>
    </row>
    <row r="91" spans="1:14">
      <c r="C91" s="138"/>
      <c r="D91" s="138"/>
    </row>
    <row r="92" spans="1:14">
      <c r="C92" s="173"/>
    </row>
    <row r="93" spans="1:14">
      <c r="C93" s="138"/>
      <c r="D93" s="138"/>
    </row>
    <row r="94" spans="1:14">
      <c r="C94" s="138"/>
    </row>
  </sheetData>
  <mergeCells count="67">
    <mergeCell ref="B9:E9"/>
    <mergeCell ref="A1:B1"/>
    <mergeCell ref="C3:E3"/>
    <mergeCell ref="C5:E5"/>
    <mergeCell ref="B6:E6"/>
    <mergeCell ref="C8:E8"/>
    <mergeCell ref="B25:E25"/>
    <mergeCell ref="C11:E11"/>
    <mergeCell ref="B12:E12"/>
    <mergeCell ref="C14:E14"/>
    <mergeCell ref="B15:E15"/>
    <mergeCell ref="B17:E17"/>
    <mergeCell ref="C18:E18"/>
    <mergeCell ref="C19:E19"/>
    <mergeCell ref="C20:E20"/>
    <mergeCell ref="C21:E21"/>
    <mergeCell ref="C22:E22"/>
    <mergeCell ref="B24:E24"/>
    <mergeCell ref="C41:E41"/>
    <mergeCell ref="C27:C30"/>
    <mergeCell ref="D27:D30"/>
    <mergeCell ref="E27:E30"/>
    <mergeCell ref="B31:E31"/>
    <mergeCell ref="B33:E33"/>
    <mergeCell ref="C34:E34"/>
    <mergeCell ref="C35:E35"/>
    <mergeCell ref="C36:E36"/>
    <mergeCell ref="B38:E38"/>
    <mergeCell ref="C39:E39"/>
    <mergeCell ref="C40:E40"/>
    <mergeCell ref="C57:E57"/>
    <mergeCell ref="B42:E42"/>
    <mergeCell ref="B44:E44"/>
    <mergeCell ref="B47:E47"/>
    <mergeCell ref="B48:E48"/>
    <mergeCell ref="B49:B50"/>
    <mergeCell ref="C49:E50"/>
    <mergeCell ref="C51:E51"/>
    <mergeCell ref="C52:E52"/>
    <mergeCell ref="B53:E53"/>
    <mergeCell ref="B54:E54"/>
    <mergeCell ref="B56:E56"/>
    <mergeCell ref="B71:N71"/>
    <mergeCell ref="C58:E58"/>
    <mergeCell ref="C59:E59"/>
    <mergeCell ref="C63:E63"/>
    <mergeCell ref="B65:B66"/>
    <mergeCell ref="C65:C66"/>
    <mergeCell ref="D65:D66"/>
    <mergeCell ref="E65:E66"/>
    <mergeCell ref="F65:H65"/>
    <mergeCell ref="I65:K65"/>
    <mergeCell ref="L65:N65"/>
    <mergeCell ref="C69:N69"/>
    <mergeCell ref="B70:N70"/>
    <mergeCell ref="B84:G84"/>
    <mergeCell ref="C85:G85"/>
    <mergeCell ref="B89:G89"/>
    <mergeCell ref="B90:G90"/>
    <mergeCell ref="B72:N72"/>
    <mergeCell ref="B73:N73"/>
    <mergeCell ref="B74:N74"/>
    <mergeCell ref="B75:N75"/>
    <mergeCell ref="B77:G77"/>
    <mergeCell ref="E80:E83"/>
    <mergeCell ref="F80:F83"/>
    <mergeCell ref="G80:G83"/>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workbookViewId="0">
      <selection activeCell="C3" sqref="C3:E3"/>
    </sheetView>
  </sheetViews>
  <sheetFormatPr defaultRowHeight="14.4"/>
  <cols>
    <col min="1" max="1" width="6.44140625" bestFit="1" customWidth="1"/>
    <col min="2" max="2" width="46" bestFit="1" customWidth="1"/>
    <col min="3" max="3" width="28.6640625" customWidth="1"/>
    <col min="4" max="4" width="23.6640625" customWidth="1"/>
    <col min="5" max="5" width="18.6640625" customWidth="1"/>
    <col min="6" max="6" width="9.33203125" bestFit="1" customWidth="1"/>
    <col min="7" max="7" width="11" bestFit="1" customWidth="1"/>
    <col min="8" max="8" width="10.33203125" bestFit="1" customWidth="1"/>
    <col min="9" max="9" width="10.44140625" bestFit="1" customWidth="1"/>
    <col min="10" max="10" width="9.109375" bestFit="1" customWidth="1"/>
    <col min="11" max="11" width="6.88671875" bestFit="1" customWidth="1"/>
    <col min="12" max="12" width="7.109375" bestFit="1" customWidth="1"/>
    <col min="13" max="14" width="6.88671875" bestFit="1" customWidth="1"/>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26.4">
      <c r="A3" s="724" t="s">
        <v>1</v>
      </c>
      <c r="B3" s="2" t="s">
        <v>2</v>
      </c>
      <c r="C3" s="807" t="s">
        <v>1130</v>
      </c>
      <c r="D3" s="807"/>
      <c r="E3" s="807"/>
      <c r="F3" s="5"/>
      <c r="H3" s="5"/>
      <c r="I3" s="5"/>
      <c r="J3" s="5"/>
      <c r="K3" s="5"/>
      <c r="L3" s="5"/>
      <c r="M3" s="5"/>
      <c r="N3" s="5"/>
    </row>
    <row r="4" spans="1:14">
      <c r="A4" s="5"/>
      <c r="B4" s="5"/>
      <c r="C4" s="5"/>
      <c r="D4" s="70"/>
      <c r="E4" s="5"/>
      <c r="F4" s="5"/>
      <c r="G4" s="5"/>
      <c r="H4" s="5"/>
      <c r="I4" s="5"/>
      <c r="J4" s="5"/>
      <c r="K4" s="5"/>
      <c r="L4" s="5"/>
      <c r="M4" s="5"/>
      <c r="N4" s="5"/>
    </row>
    <row r="5" spans="1:14">
      <c r="A5" s="19">
        <v>1</v>
      </c>
      <c r="B5" s="2" t="s">
        <v>3</v>
      </c>
      <c r="C5" s="805" t="s">
        <v>1131</v>
      </c>
      <c r="D5" s="805"/>
      <c r="E5" s="805"/>
      <c r="F5" s="5"/>
      <c r="G5" s="5"/>
      <c r="H5" s="5"/>
      <c r="I5" s="5"/>
      <c r="J5" s="5"/>
      <c r="K5" s="5"/>
      <c r="L5" s="5"/>
      <c r="M5" s="5"/>
      <c r="N5" s="5"/>
    </row>
    <row r="6" spans="1:14">
      <c r="A6" s="729"/>
      <c r="B6" s="810" t="s">
        <v>5</v>
      </c>
      <c r="C6" s="810"/>
      <c r="D6" s="810"/>
      <c r="E6" s="810"/>
      <c r="F6" s="5"/>
      <c r="G6" s="5"/>
      <c r="H6" s="5"/>
      <c r="I6" s="5"/>
      <c r="J6" s="5"/>
      <c r="K6" s="5"/>
      <c r="L6" s="5"/>
      <c r="M6" s="5"/>
      <c r="N6" s="5"/>
    </row>
    <row r="7" spans="1:14">
      <c r="A7" s="729"/>
      <c r="B7" s="6"/>
      <c r="C7" s="5"/>
      <c r="D7" s="70"/>
      <c r="E7" s="5"/>
      <c r="F7" s="5"/>
      <c r="G7" s="5"/>
      <c r="H7" s="5"/>
      <c r="I7" s="5"/>
      <c r="J7" s="5"/>
      <c r="K7" s="5"/>
      <c r="L7" s="5"/>
      <c r="M7" s="5"/>
      <c r="N7" s="5"/>
    </row>
    <row r="8" spans="1:14">
      <c r="A8" s="729">
        <v>2</v>
      </c>
      <c r="B8" s="2" t="s">
        <v>6</v>
      </c>
      <c r="C8" s="807" t="s">
        <v>1329</v>
      </c>
      <c r="D8" s="807"/>
      <c r="E8" s="807"/>
      <c r="F8" s="5"/>
      <c r="G8" s="5"/>
      <c r="H8" s="5"/>
      <c r="I8" s="5"/>
      <c r="J8" s="5"/>
      <c r="K8" s="5"/>
      <c r="L8" s="5"/>
      <c r="M8" s="5"/>
      <c r="N8" s="5"/>
    </row>
    <row r="9" spans="1:14">
      <c r="A9" s="729"/>
      <c r="B9" s="810" t="s">
        <v>5</v>
      </c>
      <c r="C9" s="810"/>
      <c r="D9" s="810"/>
      <c r="E9" s="810"/>
      <c r="F9" s="5"/>
      <c r="G9" s="5"/>
      <c r="H9" s="5"/>
      <c r="I9" s="5"/>
      <c r="J9" s="5"/>
      <c r="K9" s="5"/>
      <c r="L9" s="5"/>
      <c r="M9" s="5"/>
      <c r="N9" s="5"/>
    </row>
    <row r="10" spans="1:14">
      <c r="A10" s="729"/>
      <c r="B10" s="6"/>
      <c r="C10" s="5"/>
      <c r="D10" s="70"/>
      <c r="E10" s="5"/>
      <c r="F10" s="5"/>
      <c r="G10" s="5"/>
      <c r="H10" s="5"/>
      <c r="I10" s="5"/>
      <c r="J10" s="5"/>
      <c r="K10" s="5"/>
      <c r="L10" s="5"/>
      <c r="M10" s="5"/>
      <c r="N10" s="5"/>
    </row>
    <row r="11" spans="1:14" ht="27" customHeight="1">
      <c r="A11" s="729">
        <v>3</v>
      </c>
      <c r="B11" s="2" t="s">
        <v>7</v>
      </c>
      <c r="C11" s="799" t="s">
        <v>332</v>
      </c>
      <c r="D11" s="799"/>
      <c r="E11" s="799"/>
      <c r="F11" s="5"/>
      <c r="G11" s="5"/>
      <c r="H11" s="5"/>
      <c r="I11" s="5"/>
      <c r="J11" s="5"/>
      <c r="K11" s="5"/>
      <c r="L11" s="5"/>
      <c r="M11" s="5"/>
      <c r="N11" s="5"/>
    </row>
    <row r="12" spans="1:14">
      <c r="A12" s="729"/>
      <c r="B12" s="810" t="s">
        <v>5</v>
      </c>
      <c r="C12" s="810"/>
      <c r="D12" s="810"/>
      <c r="E12" s="810"/>
      <c r="F12" s="5"/>
      <c r="G12" s="5"/>
      <c r="H12" s="5"/>
      <c r="I12" s="5"/>
      <c r="J12" s="5"/>
      <c r="K12" s="5"/>
      <c r="L12" s="5"/>
      <c r="M12" s="5"/>
      <c r="N12" s="5"/>
    </row>
    <row r="13" spans="1:14">
      <c r="A13" s="729"/>
      <c r="B13" s="6"/>
      <c r="C13" s="5"/>
      <c r="D13" s="70"/>
      <c r="E13" s="5"/>
      <c r="F13" s="5"/>
      <c r="G13" s="5"/>
      <c r="H13" s="5"/>
      <c r="I13" s="5"/>
      <c r="J13" s="5"/>
      <c r="K13" s="5"/>
      <c r="L13" s="5"/>
      <c r="M13" s="5"/>
      <c r="N13" s="5"/>
    </row>
    <row r="14" spans="1:14">
      <c r="A14" s="729">
        <v>4</v>
      </c>
      <c r="B14" s="2" t="s">
        <v>9</v>
      </c>
      <c r="C14" s="807">
        <v>157.6</v>
      </c>
      <c r="D14" s="807"/>
      <c r="E14" s="807"/>
      <c r="F14" s="175"/>
      <c r="G14" s="5"/>
      <c r="H14" s="5"/>
      <c r="I14" s="5"/>
      <c r="J14" s="5"/>
      <c r="K14" s="5"/>
      <c r="L14" s="5"/>
      <c r="M14" s="5"/>
      <c r="N14" s="5"/>
    </row>
    <row r="15" spans="1:14">
      <c r="A15" s="729"/>
      <c r="B15" s="810" t="s">
        <v>10</v>
      </c>
      <c r="C15" s="810"/>
      <c r="D15" s="810"/>
      <c r="E15" s="810"/>
      <c r="F15" s="175"/>
      <c r="G15" s="5"/>
      <c r="H15" s="5"/>
      <c r="I15" s="5"/>
      <c r="J15" s="5"/>
      <c r="K15" s="5"/>
      <c r="L15" s="5"/>
      <c r="M15" s="5"/>
      <c r="N15" s="5"/>
    </row>
    <row r="16" spans="1:14">
      <c r="A16" s="729"/>
      <c r="B16" s="5"/>
      <c r="C16" s="5"/>
      <c r="D16" s="70"/>
      <c r="E16" s="5"/>
      <c r="F16" s="5"/>
      <c r="G16" s="5"/>
      <c r="H16" s="5"/>
      <c r="I16" s="5"/>
      <c r="J16" s="5"/>
      <c r="K16" s="5"/>
      <c r="L16" s="5"/>
      <c r="M16" s="5"/>
      <c r="N16" s="5"/>
    </row>
    <row r="17" spans="1:14">
      <c r="A17" s="729">
        <v>5</v>
      </c>
      <c r="B17" s="767" t="s">
        <v>308</v>
      </c>
      <c r="C17" s="800"/>
      <c r="D17" s="800"/>
      <c r="E17" s="800"/>
      <c r="F17" s="6"/>
      <c r="G17" s="6"/>
      <c r="H17" s="6"/>
      <c r="I17" s="6"/>
      <c r="J17" s="8"/>
      <c r="K17" s="8"/>
      <c r="L17" s="8"/>
      <c r="M17" s="8"/>
      <c r="N17" s="8"/>
    </row>
    <row r="18" spans="1:14">
      <c r="A18" s="729"/>
      <c r="B18" s="2" t="s">
        <v>12</v>
      </c>
      <c r="C18" s="1186">
        <v>0.12509999999999999</v>
      </c>
      <c r="D18" s="1186"/>
      <c r="E18" s="1186"/>
      <c r="F18" s="175"/>
      <c r="G18" s="8"/>
      <c r="H18" s="8"/>
      <c r="I18" s="8"/>
      <c r="J18" s="8"/>
      <c r="K18" s="8"/>
      <c r="L18" s="8"/>
      <c r="M18" s="8"/>
      <c r="N18" s="8"/>
    </row>
    <row r="19" spans="1:14" ht="26.4">
      <c r="A19" s="729"/>
      <c r="B19" s="713" t="s">
        <v>627</v>
      </c>
      <c r="C19" s="834" t="s">
        <v>692</v>
      </c>
      <c r="D19" s="834"/>
      <c r="E19" s="834"/>
      <c r="F19" s="719"/>
      <c r="G19" s="8"/>
      <c r="H19" s="5"/>
      <c r="I19" s="8"/>
      <c r="J19" s="8"/>
      <c r="K19" s="8"/>
      <c r="L19" s="8"/>
      <c r="M19" s="8"/>
      <c r="N19" s="8"/>
    </row>
    <row r="20" spans="1:14">
      <c r="A20" s="729"/>
      <c r="B20" s="713" t="s">
        <v>116</v>
      </c>
      <c r="C20" s="834" t="s">
        <v>106</v>
      </c>
      <c r="D20" s="834"/>
      <c r="E20" s="834"/>
      <c r="F20" s="719"/>
      <c r="G20" s="8"/>
      <c r="H20" s="8"/>
      <c r="I20" s="8"/>
      <c r="J20" s="8"/>
      <c r="K20" s="8"/>
      <c r="L20" s="8"/>
      <c r="M20" s="8"/>
      <c r="N20" s="8"/>
    </row>
    <row r="21" spans="1:14">
      <c r="A21" s="729"/>
      <c r="B21" s="717" t="s">
        <v>15</v>
      </c>
      <c r="C21" s="834" t="s">
        <v>107</v>
      </c>
      <c r="D21" s="834"/>
      <c r="E21" s="834"/>
      <c r="F21" s="719"/>
      <c r="G21" s="8"/>
      <c r="H21" s="8"/>
      <c r="I21" s="8"/>
      <c r="J21" s="8"/>
      <c r="K21" s="8"/>
      <c r="L21" s="8"/>
      <c r="M21" s="8"/>
      <c r="N21" s="8"/>
    </row>
    <row r="22" spans="1:14">
      <c r="A22" s="729"/>
      <c r="B22" s="707" t="s">
        <v>16</v>
      </c>
      <c r="C22" s="762" t="s">
        <v>89</v>
      </c>
      <c r="D22" s="762"/>
      <c r="E22" s="762"/>
      <c r="F22" s="719"/>
      <c r="G22" s="8"/>
      <c r="H22" s="8"/>
      <c r="I22" s="8"/>
      <c r="J22" s="8"/>
      <c r="K22" s="8"/>
      <c r="L22" s="8"/>
      <c r="M22" s="8"/>
      <c r="N22" s="8"/>
    </row>
    <row r="23" spans="1:14">
      <c r="A23" s="729"/>
      <c r="B23" s="719"/>
      <c r="C23" s="719"/>
      <c r="D23" s="72"/>
      <c r="E23" s="719"/>
      <c r="F23" s="719"/>
      <c r="G23" s="8"/>
      <c r="H23" s="8"/>
      <c r="I23" s="8"/>
      <c r="J23" s="8"/>
      <c r="K23" s="8"/>
      <c r="L23" s="8"/>
      <c r="M23" s="8"/>
      <c r="N23" s="8"/>
    </row>
    <row r="24" spans="1:14">
      <c r="A24" s="729">
        <v>6</v>
      </c>
      <c r="B24" s="767" t="s">
        <v>312</v>
      </c>
      <c r="C24" s="767"/>
      <c r="D24" s="767"/>
      <c r="E24" s="767"/>
      <c r="F24" s="6"/>
      <c r="G24" s="6"/>
      <c r="H24" s="8"/>
      <c r="I24" s="6"/>
      <c r="J24" s="6"/>
      <c r="K24" s="5"/>
      <c r="L24" s="5"/>
      <c r="M24" s="5"/>
      <c r="N24" s="5"/>
    </row>
    <row r="25" spans="1:14">
      <c r="A25" s="729"/>
      <c r="B25" s="812" t="s">
        <v>19</v>
      </c>
      <c r="C25" s="813"/>
      <c r="D25" s="813"/>
      <c r="E25" s="842"/>
      <c r="F25" s="719"/>
      <c r="G25" s="5"/>
      <c r="H25" s="5"/>
      <c r="I25" s="5"/>
      <c r="J25" s="5"/>
      <c r="K25" s="5"/>
      <c r="L25" s="5"/>
      <c r="M25" s="5"/>
      <c r="N25" s="5"/>
    </row>
    <row r="26" spans="1:14">
      <c r="A26" s="729"/>
      <c r="B26" s="707" t="s">
        <v>20</v>
      </c>
      <c r="C26" s="708" t="s">
        <v>97</v>
      </c>
      <c r="D26" s="73" t="s">
        <v>98</v>
      </c>
      <c r="E26" s="708" t="s">
        <v>22</v>
      </c>
      <c r="F26" s="719"/>
      <c r="G26" s="5"/>
      <c r="H26" s="5"/>
      <c r="I26" s="5"/>
      <c r="J26" s="5"/>
      <c r="K26" s="5"/>
      <c r="L26" s="5"/>
      <c r="M26" s="5"/>
      <c r="N26" s="5"/>
    </row>
    <row r="27" spans="1:14">
      <c r="A27" s="729"/>
      <c r="B27" s="714" t="s">
        <v>441</v>
      </c>
      <c r="C27" s="967" t="s">
        <v>600</v>
      </c>
      <c r="D27" s="967" t="s">
        <v>99</v>
      </c>
      <c r="E27" s="967" t="s">
        <v>91</v>
      </c>
      <c r="F27" s="719"/>
      <c r="G27" s="5"/>
      <c r="H27" s="5"/>
      <c r="I27" s="5"/>
      <c r="J27" s="5"/>
      <c r="K27" s="5"/>
      <c r="L27" s="5"/>
      <c r="M27" s="5"/>
      <c r="N27" s="5"/>
    </row>
    <row r="28" spans="1:14">
      <c r="A28" s="729"/>
      <c r="B28" s="714" t="s">
        <v>24</v>
      </c>
      <c r="C28" s="968"/>
      <c r="D28" s="968"/>
      <c r="E28" s="968"/>
      <c r="F28" s="719"/>
      <c r="G28" s="5"/>
      <c r="H28" s="5"/>
      <c r="I28" s="5"/>
      <c r="J28" s="5"/>
      <c r="K28" s="5"/>
      <c r="L28" s="5"/>
      <c r="M28" s="5"/>
      <c r="N28" s="5"/>
    </row>
    <row r="29" spans="1:14">
      <c r="A29" s="729"/>
      <c r="B29" s="714" t="s">
        <v>25</v>
      </c>
      <c r="C29" s="968"/>
      <c r="D29" s="968"/>
      <c r="E29" s="968"/>
      <c r="F29" s="719"/>
      <c r="G29" s="5"/>
      <c r="H29" s="5"/>
      <c r="I29" s="5"/>
      <c r="J29" s="5"/>
      <c r="K29" s="5"/>
      <c r="L29" s="5"/>
      <c r="M29" s="5"/>
      <c r="N29" s="5"/>
    </row>
    <row r="30" spans="1:14">
      <c r="A30" s="729"/>
      <c r="B30" s="714" t="s">
        <v>26</v>
      </c>
      <c r="C30" s="969"/>
      <c r="D30" s="969"/>
      <c r="E30" s="969"/>
      <c r="F30" s="719"/>
      <c r="G30" s="5"/>
      <c r="H30" s="5"/>
      <c r="I30" s="5"/>
      <c r="J30" s="5"/>
      <c r="K30" s="5"/>
      <c r="L30" s="5"/>
      <c r="M30" s="5"/>
      <c r="N30" s="5"/>
    </row>
    <row r="31" spans="1:14">
      <c r="A31" s="729"/>
      <c r="B31" s="768" t="s">
        <v>1132</v>
      </c>
      <c r="C31" s="769"/>
      <c r="D31" s="769"/>
      <c r="E31" s="770"/>
      <c r="F31" s="719"/>
      <c r="G31" s="5"/>
      <c r="H31" s="5"/>
      <c r="I31" s="5"/>
      <c r="J31" s="5"/>
      <c r="K31" s="5"/>
      <c r="L31" s="5"/>
      <c r="M31" s="5"/>
      <c r="N31" s="5"/>
    </row>
    <row r="32" spans="1:14">
      <c r="A32" s="729"/>
      <c r="B32" s="8"/>
      <c r="C32" s="719"/>
      <c r="D32" s="72"/>
      <c r="E32" s="719"/>
      <c r="F32" s="719"/>
      <c r="G32" s="5"/>
      <c r="H32" s="5"/>
      <c r="I32" s="5"/>
      <c r="J32" s="5"/>
      <c r="K32" s="5"/>
      <c r="L32" s="5"/>
      <c r="M32" s="5"/>
      <c r="N32" s="5"/>
    </row>
    <row r="33" spans="1:14">
      <c r="A33" s="729">
        <v>7</v>
      </c>
      <c r="B33" s="767" t="s">
        <v>27</v>
      </c>
      <c r="C33" s="767"/>
      <c r="D33" s="767"/>
      <c r="E33" s="767"/>
      <c r="F33" s="6"/>
      <c r="G33" s="6"/>
      <c r="H33" s="6"/>
      <c r="I33" s="6"/>
      <c r="J33" s="6"/>
      <c r="K33" s="5"/>
      <c r="L33" s="5"/>
      <c r="M33" s="5"/>
      <c r="N33" s="5"/>
    </row>
    <row r="34" spans="1:14">
      <c r="A34" s="729"/>
      <c r="B34" s="707" t="s">
        <v>28</v>
      </c>
      <c r="C34" s="762" t="s">
        <v>106</v>
      </c>
      <c r="D34" s="762"/>
      <c r="E34" s="762"/>
      <c r="F34" s="8"/>
      <c r="G34" s="5"/>
      <c r="H34" s="5"/>
      <c r="I34" s="5"/>
      <c r="J34" s="5"/>
      <c r="K34" s="5"/>
      <c r="L34" s="5"/>
      <c r="M34" s="5"/>
      <c r="N34" s="5"/>
    </row>
    <row r="35" spans="1:14">
      <c r="A35" s="729"/>
      <c r="B35" s="707" t="s">
        <v>30</v>
      </c>
      <c r="C35" s="762" t="s">
        <v>107</v>
      </c>
      <c r="D35" s="762"/>
      <c r="E35" s="762"/>
      <c r="F35" s="8"/>
      <c r="G35" s="5"/>
      <c r="H35" s="5"/>
      <c r="I35" s="5"/>
      <c r="J35" s="5"/>
      <c r="K35" s="5"/>
      <c r="L35" s="5"/>
      <c r="M35" s="5"/>
      <c r="N35" s="5"/>
    </row>
    <row r="36" spans="1:14">
      <c r="A36" s="729"/>
      <c r="B36" s="707" t="s">
        <v>31</v>
      </c>
      <c r="C36" s="762" t="s">
        <v>89</v>
      </c>
      <c r="D36" s="762"/>
      <c r="E36" s="762"/>
      <c r="F36" s="8"/>
      <c r="G36" s="5"/>
      <c r="H36" s="5"/>
      <c r="I36" s="5"/>
      <c r="J36" s="5"/>
      <c r="K36" s="5"/>
      <c r="L36" s="5"/>
      <c r="M36" s="5"/>
      <c r="N36" s="5"/>
    </row>
    <row r="37" spans="1:14">
      <c r="A37" s="729"/>
      <c r="B37" s="5"/>
      <c r="C37" s="8"/>
      <c r="D37" s="71"/>
      <c r="E37" s="8"/>
      <c r="F37" s="8"/>
      <c r="G37" s="5"/>
      <c r="H37" s="5"/>
      <c r="I37" s="5"/>
      <c r="J37" s="5"/>
      <c r="K37" s="5"/>
      <c r="L37" s="5"/>
      <c r="M37" s="5"/>
      <c r="N37" s="5"/>
    </row>
    <row r="38" spans="1:14">
      <c r="A38" s="729">
        <v>8</v>
      </c>
      <c r="B38" s="767" t="s">
        <v>310</v>
      </c>
      <c r="C38" s="767"/>
      <c r="D38" s="767"/>
      <c r="E38" s="767"/>
      <c r="F38" s="6"/>
      <c r="G38" s="6"/>
      <c r="H38" s="6"/>
      <c r="I38" s="6"/>
      <c r="J38" s="6"/>
      <c r="K38" s="5"/>
      <c r="L38" s="5"/>
      <c r="M38" s="5"/>
      <c r="N38" s="5"/>
    </row>
    <row r="39" spans="1:14">
      <c r="A39" s="729"/>
      <c r="B39" s="707" t="s">
        <v>33</v>
      </c>
      <c r="C39" s="762" t="s">
        <v>106</v>
      </c>
      <c r="D39" s="762"/>
      <c r="E39" s="762"/>
      <c r="F39" s="8"/>
      <c r="G39" s="5"/>
      <c r="H39" s="5"/>
      <c r="I39" s="5"/>
      <c r="J39" s="5"/>
      <c r="K39" s="5"/>
      <c r="L39" s="5"/>
      <c r="M39" s="5"/>
      <c r="N39" s="5"/>
    </row>
    <row r="40" spans="1:14">
      <c r="A40" s="729"/>
      <c r="B40" s="707" t="s">
        <v>30</v>
      </c>
      <c r="C40" s="762" t="s">
        <v>107</v>
      </c>
      <c r="D40" s="762"/>
      <c r="E40" s="762"/>
      <c r="F40" s="8"/>
      <c r="G40" s="5"/>
      <c r="H40" s="5"/>
      <c r="I40" s="5"/>
      <c r="J40" s="5"/>
      <c r="K40" s="5"/>
      <c r="L40" s="5"/>
      <c r="M40" s="5"/>
      <c r="N40" s="5"/>
    </row>
    <row r="41" spans="1:14">
      <c r="A41" s="729"/>
      <c r="B41" s="707" t="s">
        <v>31</v>
      </c>
      <c r="C41" s="762" t="s">
        <v>89</v>
      </c>
      <c r="D41" s="762"/>
      <c r="E41" s="762"/>
      <c r="F41" s="8"/>
      <c r="G41" s="5"/>
      <c r="H41" s="5"/>
      <c r="I41" s="5"/>
      <c r="J41" s="5"/>
      <c r="K41" s="5"/>
      <c r="L41" s="5"/>
      <c r="M41" s="5"/>
      <c r="N41" s="5"/>
    </row>
    <row r="42" spans="1:14">
      <c r="A42" s="729"/>
      <c r="B42" s="768" t="s">
        <v>131</v>
      </c>
      <c r="C42" s="769"/>
      <c r="D42" s="769"/>
      <c r="E42" s="770"/>
      <c r="F42" s="8"/>
      <c r="G42" s="5"/>
      <c r="H42" s="5"/>
      <c r="I42" s="5"/>
      <c r="J42" s="5"/>
      <c r="K42" s="5"/>
      <c r="L42" s="5"/>
      <c r="M42" s="5"/>
      <c r="N42" s="5"/>
    </row>
    <row r="43" spans="1:14">
      <c r="A43" s="724"/>
      <c r="B43" s="5"/>
      <c r="C43" s="5"/>
      <c r="D43" s="75"/>
      <c r="E43" s="8"/>
      <c r="F43" s="5"/>
      <c r="G43" s="5"/>
      <c r="H43" s="5"/>
      <c r="I43" s="5"/>
      <c r="J43" s="5"/>
      <c r="K43" s="5"/>
      <c r="L43" s="5"/>
      <c r="M43" s="5"/>
      <c r="N43" s="5"/>
    </row>
    <row r="44" spans="1:14">
      <c r="A44" s="11">
        <v>9</v>
      </c>
      <c r="B44" s="766" t="s">
        <v>311</v>
      </c>
      <c r="C44" s="767"/>
      <c r="D44" s="767"/>
      <c r="E44" s="767"/>
      <c r="F44" s="12"/>
      <c r="G44" s="6"/>
      <c r="H44" s="6"/>
      <c r="I44" s="6"/>
      <c r="J44" s="5"/>
      <c r="K44" s="5"/>
      <c r="L44" s="5"/>
      <c r="M44" s="5"/>
      <c r="N44" s="5"/>
    </row>
    <row r="45" spans="1:14" ht="52.8">
      <c r="A45" s="11"/>
      <c r="B45" s="712" t="s">
        <v>36</v>
      </c>
      <c r="C45" s="720" t="s">
        <v>37</v>
      </c>
      <c r="D45" s="405" t="s">
        <v>38</v>
      </c>
      <c r="E45" s="720" t="s">
        <v>92</v>
      </c>
      <c r="F45" s="5"/>
      <c r="G45" s="5"/>
      <c r="H45" s="5"/>
      <c r="I45" s="5"/>
      <c r="J45" s="5"/>
      <c r="K45" s="5"/>
      <c r="L45" s="5"/>
      <c r="M45" s="5"/>
      <c r="N45" s="5"/>
    </row>
    <row r="46" spans="1:14" ht="79.2">
      <c r="A46" s="13"/>
      <c r="B46" s="715" t="s">
        <v>1133</v>
      </c>
      <c r="C46" s="715" t="s">
        <v>1134</v>
      </c>
      <c r="D46" s="715" t="s">
        <v>1135</v>
      </c>
      <c r="E46" s="599" t="s">
        <v>76</v>
      </c>
      <c r="F46" s="5"/>
      <c r="G46" s="5"/>
      <c r="H46" s="5"/>
      <c r="I46" s="5"/>
      <c r="J46" s="5"/>
      <c r="K46" s="5"/>
      <c r="L46" s="5"/>
      <c r="M46" s="5"/>
      <c r="N46" s="5"/>
    </row>
    <row r="47" spans="1:14">
      <c r="A47" s="14"/>
      <c r="B47" s="839" t="s">
        <v>1136</v>
      </c>
      <c r="C47" s="840"/>
      <c r="D47" s="840"/>
      <c r="E47" s="841"/>
      <c r="F47" s="719"/>
      <c r="G47" s="719"/>
      <c r="H47" s="719"/>
      <c r="I47" s="5"/>
      <c r="J47" s="5"/>
      <c r="K47" s="5"/>
      <c r="L47" s="5"/>
      <c r="M47" s="5"/>
      <c r="N47" s="5"/>
    </row>
    <row r="48" spans="1:14">
      <c r="A48" s="15"/>
      <c r="B48" s="37"/>
      <c r="C48" s="711"/>
      <c r="D48" s="75"/>
      <c r="E48" s="711"/>
      <c r="F48" s="719"/>
      <c r="G48" s="719"/>
      <c r="H48" s="719"/>
      <c r="I48" s="719"/>
      <c r="J48" s="5"/>
      <c r="K48" s="5"/>
      <c r="L48" s="5"/>
      <c r="M48" s="5"/>
      <c r="N48" s="5"/>
    </row>
    <row r="49" spans="1:14">
      <c r="A49" s="11">
        <v>10</v>
      </c>
      <c r="B49" s="766" t="s">
        <v>311</v>
      </c>
      <c r="C49" s="767"/>
      <c r="D49" s="767"/>
      <c r="E49" s="767"/>
      <c r="F49" s="719"/>
      <c r="G49" s="719"/>
      <c r="H49" s="719"/>
      <c r="I49" s="5"/>
      <c r="J49" s="5"/>
      <c r="K49" s="5"/>
      <c r="L49" s="5"/>
      <c r="M49" s="5"/>
      <c r="N49" s="5"/>
    </row>
    <row r="50" spans="1:14">
      <c r="A50" s="13"/>
      <c r="B50" s="867" t="s">
        <v>41</v>
      </c>
      <c r="C50" s="1180" t="s">
        <v>1134</v>
      </c>
      <c r="D50" s="1181"/>
      <c r="E50" s="1182"/>
      <c r="F50" s="5"/>
      <c r="G50" s="5"/>
      <c r="H50" s="5"/>
      <c r="I50" s="5"/>
      <c r="J50" s="5"/>
      <c r="K50" s="1"/>
      <c r="L50" s="5"/>
      <c r="M50" s="5"/>
      <c r="N50" s="5"/>
    </row>
    <row r="51" spans="1:14" ht="30.6" customHeight="1">
      <c r="A51" s="13"/>
      <c r="B51" s="868"/>
      <c r="C51" s="1183"/>
      <c r="D51" s="1184"/>
      <c r="E51" s="1185"/>
      <c r="F51" s="5"/>
      <c r="G51" s="5"/>
      <c r="H51" s="5"/>
      <c r="I51" s="5"/>
      <c r="J51" s="5"/>
      <c r="K51" s="1"/>
      <c r="L51" s="5"/>
      <c r="M51" s="5"/>
      <c r="N51" s="5"/>
    </row>
    <row r="52" spans="1:14" ht="32.4" customHeight="1">
      <c r="A52" s="11"/>
      <c r="B52" s="16" t="s">
        <v>42</v>
      </c>
      <c r="C52" s="1140" t="s">
        <v>1135</v>
      </c>
      <c r="D52" s="1140"/>
      <c r="E52" s="1140"/>
      <c r="F52" s="5"/>
      <c r="G52" s="5"/>
      <c r="H52" s="5"/>
      <c r="I52" s="5"/>
      <c r="J52" s="5"/>
      <c r="K52" s="5"/>
      <c r="L52" s="5"/>
      <c r="M52" s="5"/>
      <c r="N52" s="5"/>
    </row>
    <row r="53" spans="1:14">
      <c r="A53" s="13"/>
      <c r="B53" s="16" t="s">
        <v>43</v>
      </c>
      <c r="C53" s="875" t="s">
        <v>1137</v>
      </c>
      <c r="D53" s="876"/>
      <c r="E53" s="877"/>
      <c r="F53" s="5"/>
      <c r="G53" s="5"/>
      <c r="H53" s="5"/>
      <c r="I53" s="5"/>
      <c r="J53" s="5"/>
      <c r="K53" s="17"/>
      <c r="L53" s="5"/>
      <c r="M53" s="5"/>
      <c r="N53" s="5"/>
    </row>
    <row r="54" spans="1:14" ht="14.4" customHeight="1">
      <c r="A54" s="13"/>
      <c r="B54" s="839" t="s">
        <v>1138</v>
      </c>
      <c r="C54" s="840"/>
      <c r="D54" s="840"/>
      <c r="E54" s="841"/>
      <c r="F54" s="5"/>
      <c r="G54" s="5"/>
      <c r="H54" s="5"/>
      <c r="I54" s="5"/>
      <c r="J54" s="5"/>
      <c r="K54" s="17"/>
      <c r="L54" s="5"/>
      <c r="M54" s="5"/>
      <c r="N54" s="5"/>
    </row>
    <row r="55" spans="1:14">
      <c r="A55" s="18" t="s">
        <v>45</v>
      </c>
      <c r="B55" s="1057" t="s">
        <v>1139</v>
      </c>
      <c r="C55" s="1057"/>
      <c r="D55" s="1057"/>
      <c r="E55" s="1057"/>
      <c r="F55" s="38"/>
      <c r="G55" s="38"/>
      <c r="H55" s="38"/>
      <c r="I55" s="38"/>
      <c r="J55" s="38"/>
      <c r="K55" s="38"/>
      <c r="L55" s="38"/>
      <c r="M55" s="38"/>
      <c r="N55" s="38"/>
    </row>
    <row r="56" spans="1:14">
      <c r="A56" s="23"/>
      <c r="B56" s="24"/>
      <c r="C56" s="25"/>
      <c r="D56" s="76"/>
      <c r="E56" s="25"/>
      <c r="F56" s="25"/>
      <c r="G56" s="5"/>
      <c r="H56" s="5"/>
      <c r="I56" s="5"/>
      <c r="J56" s="5"/>
      <c r="K56" s="5"/>
      <c r="L56" s="5"/>
      <c r="M56" s="5"/>
      <c r="N56" s="5"/>
    </row>
    <row r="57" spans="1:14">
      <c r="A57" s="729">
        <v>11</v>
      </c>
      <c r="B57" s="2" t="s">
        <v>47</v>
      </c>
      <c r="C57" s="953"/>
      <c r="D57" s="953"/>
      <c r="E57" s="953"/>
      <c r="F57" s="6"/>
      <c r="G57" s="6"/>
      <c r="H57" s="26"/>
      <c r="I57" s="6"/>
      <c r="J57" s="6"/>
      <c r="K57" s="5"/>
      <c r="L57" s="5"/>
      <c r="M57" s="5"/>
      <c r="N57" s="5"/>
    </row>
    <row r="58" spans="1:14" ht="24.6" customHeight="1">
      <c r="A58" s="729"/>
      <c r="B58" s="10" t="s">
        <v>1234</v>
      </c>
      <c r="C58" s="1176" t="s">
        <v>1250</v>
      </c>
      <c r="D58" s="1176"/>
      <c r="E58" s="1176"/>
      <c r="F58" s="6"/>
      <c r="G58" s="6"/>
      <c r="H58" s="26"/>
      <c r="I58" s="6"/>
      <c r="J58" s="6"/>
      <c r="K58" s="5"/>
      <c r="L58" s="5"/>
      <c r="M58" s="5"/>
      <c r="N58" s="5"/>
    </row>
    <row r="59" spans="1:14" ht="26.4">
      <c r="A59" s="729"/>
      <c r="B59" s="10" t="s">
        <v>1236</v>
      </c>
      <c r="C59" s="1176" t="s">
        <v>1201</v>
      </c>
      <c r="D59" s="1176"/>
      <c r="E59" s="1176"/>
      <c r="F59" s="6"/>
      <c r="G59" s="6"/>
      <c r="H59" s="26"/>
      <c r="I59" s="6"/>
      <c r="J59" s="6"/>
      <c r="K59" s="5"/>
      <c r="L59" s="5"/>
      <c r="M59" s="5"/>
      <c r="N59" s="5"/>
    </row>
    <row r="60" spans="1:14" ht="26.4">
      <c r="A60" s="729"/>
      <c r="B60" s="10" t="s">
        <v>1237</v>
      </c>
      <c r="C60" s="1176" t="s">
        <v>113</v>
      </c>
      <c r="D60" s="1176"/>
      <c r="E60" s="1176"/>
      <c r="F60" s="6"/>
      <c r="G60" s="6"/>
      <c r="H60" s="26"/>
      <c r="I60" s="6"/>
      <c r="J60" s="6"/>
      <c r="K60" s="5"/>
      <c r="L60" s="5"/>
      <c r="M60" s="5"/>
      <c r="N60" s="5"/>
    </row>
    <row r="61" spans="1:14">
      <c r="A61" s="729"/>
      <c r="B61" s="719"/>
      <c r="C61" s="719"/>
      <c r="D61" s="72"/>
      <c r="E61" s="719"/>
      <c r="F61" s="719"/>
      <c r="G61" s="719"/>
      <c r="H61" s="27"/>
      <c r="I61" s="27"/>
      <c r="J61" s="719"/>
      <c r="K61" s="5"/>
      <c r="L61" s="5"/>
      <c r="M61" s="5"/>
      <c r="N61" s="5"/>
    </row>
    <row r="62" spans="1:14">
      <c r="A62" s="729">
        <v>12</v>
      </c>
      <c r="B62" s="6" t="s">
        <v>48</v>
      </c>
      <c r="C62" s="6"/>
      <c r="D62" s="77"/>
      <c r="E62" s="26"/>
      <c r="F62" s="26"/>
      <c r="G62" s="128"/>
      <c r="H62" s="128"/>
      <c r="I62" s="26"/>
      <c r="J62" s="6"/>
      <c r="K62" s="6"/>
      <c r="L62" s="6"/>
      <c r="M62" s="6"/>
      <c r="N62" s="6"/>
    </row>
    <row r="63" spans="1:14">
      <c r="A63" s="729"/>
      <c r="B63" s="6"/>
      <c r="C63" s="6"/>
      <c r="D63" s="77"/>
      <c r="E63" s="26"/>
      <c r="F63" s="26"/>
      <c r="G63" s="26"/>
      <c r="H63" s="6"/>
      <c r="I63" s="6"/>
      <c r="J63" s="6"/>
      <c r="K63" s="6"/>
      <c r="L63" s="6"/>
      <c r="M63" s="6"/>
      <c r="N63" s="6"/>
    </row>
    <row r="64" spans="1:14">
      <c r="A64" s="729"/>
      <c r="B64" s="707" t="s">
        <v>49</v>
      </c>
      <c r="C64" s="762" t="s">
        <v>1140</v>
      </c>
      <c r="D64" s="762"/>
      <c r="E64" s="762"/>
      <c r="F64" s="27"/>
      <c r="G64" s="27"/>
      <c r="H64" s="27"/>
      <c r="I64" s="719"/>
      <c r="J64" s="719"/>
      <c r="K64" s="719"/>
      <c r="L64" s="719"/>
      <c r="M64" s="719"/>
      <c r="N64" s="719"/>
    </row>
    <row r="65" spans="1:14">
      <c r="A65" s="729"/>
      <c r="B65" s="719"/>
      <c r="C65" s="719"/>
      <c r="D65" s="115"/>
      <c r="E65" s="55"/>
      <c r="F65" s="719"/>
      <c r="G65" s="719"/>
      <c r="H65" s="55"/>
      <c r="I65" s="719"/>
      <c r="J65" s="55"/>
      <c r="K65" s="719"/>
      <c r="L65" s="719"/>
      <c r="M65" s="719"/>
      <c r="N65" s="719"/>
    </row>
    <row r="66" spans="1:14" ht="36" customHeight="1">
      <c r="A66" s="729"/>
      <c r="B66" s="767" t="s">
        <v>50</v>
      </c>
      <c r="C66" s="802" t="s">
        <v>1141</v>
      </c>
      <c r="D66" s="1178" t="s">
        <v>100</v>
      </c>
      <c r="E66" s="802" t="s">
        <v>96</v>
      </c>
      <c r="F66" s="790" t="s">
        <v>117</v>
      </c>
      <c r="G66" s="791"/>
      <c r="H66" s="792"/>
      <c r="I66" s="771" t="s">
        <v>52</v>
      </c>
      <c r="J66" s="771"/>
      <c r="K66" s="771"/>
      <c r="L66" s="771" t="s">
        <v>53</v>
      </c>
      <c r="M66" s="771"/>
      <c r="N66" s="771"/>
    </row>
    <row r="67" spans="1:14" ht="52.8">
      <c r="A67" s="724"/>
      <c r="B67" s="767"/>
      <c r="C67" s="803"/>
      <c r="D67" s="1179"/>
      <c r="E67" s="803"/>
      <c r="F67" s="707" t="s">
        <v>54</v>
      </c>
      <c r="G67" s="707" t="s">
        <v>55</v>
      </c>
      <c r="H67" s="707" t="s">
        <v>56</v>
      </c>
      <c r="I67" s="707" t="s">
        <v>57</v>
      </c>
      <c r="J67" s="707" t="s">
        <v>55</v>
      </c>
      <c r="K67" s="707" t="s">
        <v>56</v>
      </c>
      <c r="L67" s="707" t="s">
        <v>57</v>
      </c>
      <c r="M67" s="707" t="s">
        <v>55</v>
      </c>
      <c r="N67" s="707" t="s">
        <v>56</v>
      </c>
    </row>
    <row r="68" spans="1:14">
      <c r="A68" s="724"/>
      <c r="B68" s="707" t="s">
        <v>80</v>
      </c>
      <c r="C68" s="130">
        <v>152.25</v>
      </c>
      <c r="D68" s="728">
        <v>140.85</v>
      </c>
      <c r="E68" s="728" t="s">
        <v>381</v>
      </c>
      <c r="F68" s="728" t="s">
        <v>40</v>
      </c>
      <c r="G68" s="728" t="s">
        <v>40</v>
      </c>
      <c r="H68" s="728" t="s">
        <v>40</v>
      </c>
      <c r="I68" s="728" t="s">
        <v>40</v>
      </c>
      <c r="J68" s="728" t="s">
        <v>40</v>
      </c>
      <c r="K68" s="728" t="s">
        <v>40</v>
      </c>
      <c r="L68" s="728" t="s">
        <v>40</v>
      </c>
      <c r="M68" s="728" t="s">
        <v>40</v>
      </c>
      <c r="N68" s="728" t="s">
        <v>40</v>
      </c>
    </row>
    <row r="69" spans="1:14">
      <c r="A69" s="724"/>
      <c r="B69" s="707" t="s">
        <v>696</v>
      </c>
      <c r="C69" s="130">
        <v>25810.85</v>
      </c>
      <c r="D69" s="728">
        <v>24466.85</v>
      </c>
      <c r="E69" s="728" t="s">
        <v>381</v>
      </c>
      <c r="F69" s="728" t="s">
        <v>40</v>
      </c>
      <c r="G69" s="728" t="s">
        <v>40</v>
      </c>
      <c r="H69" s="728" t="s">
        <v>40</v>
      </c>
      <c r="I69" s="728" t="s">
        <v>40</v>
      </c>
      <c r="J69" s="728" t="s">
        <v>40</v>
      </c>
      <c r="K69" s="728" t="s">
        <v>40</v>
      </c>
      <c r="L69" s="728" t="s">
        <v>40</v>
      </c>
      <c r="M69" s="728" t="s">
        <v>40</v>
      </c>
      <c r="N69" s="728" t="s">
        <v>40</v>
      </c>
    </row>
    <row r="70" spans="1:14">
      <c r="A70" s="724"/>
      <c r="B70" s="707" t="s">
        <v>1142</v>
      </c>
      <c r="C70" s="130">
        <v>24480.3</v>
      </c>
      <c r="D70" s="130">
        <v>24466.85</v>
      </c>
      <c r="E70" s="728" t="s">
        <v>381</v>
      </c>
      <c r="F70" s="728" t="s">
        <v>381</v>
      </c>
      <c r="G70" s="728" t="s">
        <v>381</v>
      </c>
      <c r="H70" s="728" t="s">
        <v>381</v>
      </c>
      <c r="I70" s="728" t="s">
        <v>381</v>
      </c>
      <c r="J70" s="728" t="s">
        <v>381</v>
      </c>
      <c r="K70" s="728" t="s">
        <v>381</v>
      </c>
      <c r="L70" s="728" t="s">
        <v>381</v>
      </c>
      <c r="M70" s="728" t="s">
        <v>381</v>
      </c>
      <c r="N70" s="728" t="s">
        <v>381</v>
      </c>
    </row>
    <row r="71" spans="1:14">
      <c r="A71" s="724"/>
      <c r="B71" s="707" t="s">
        <v>58</v>
      </c>
      <c r="C71" s="130">
        <v>157.44999999999999</v>
      </c>
      <c r="D71" s="728">
        <v>140.85</v>
      </c>
      <c r="E71" s="728" t="s">
        <v>381</v>
      </c>
      <c r="F71" s="728" t="s">
        <v>40</v>
      </c>
      <c r="G71" s="728" t="s">
        <v>40</v>
      </c>
      <c r="H71" s="728" t="s">
        <v>40</v>
      </c>
      <c r="I71" s="728" t="s">
        <v>40</v>
      </c>
      <c r="J71" s="728" t="s">
        <v>40</v>
      </c>
      <c r="K71" s="728" t="s">
        <v>40</v>
      </c>
      <c r="L71" s="728" t="s">
        <v>40</v>
      </c>
      <c r="M71" s="728" t="s">
        <v>40</v>
      </c>
      <c r="N71" s="728" t="s">
        <v>40</v>
      </c>
    </row>
    <row r="72" spans="1:14" ht="26.4">
      <c r="A72" s="724"/>
      <c r="B72" s="707" t="s">
        <v>93</v>
      </c>
      <c r="C72" s="130">
        <v>84299.78</v>
      </c>
      <c r="D72" s="728">
        <v>80369.03</v>
      </c>
      <c r="E72" s="728" t="s">
        <v>381</v>
      </c>
      <c r="F72" s="728" t="s">
        <v>40</v>
      </c>
      <c r="G72" s="728" t="s">
        <v>40</v>
      </c>
      <c r="H72" s="728" t="s">
        <v>40</v>
      </c>
      <c r="I72" s="728" t="s">
        <v>40</v>
      </c>
      <c r="J72" s="728" t="s">
        <v>40</v>
      </c>
      <c r="K72" s="728" t="s">
        <v>40</v>
      </c>
      <c r="L72" s="728" t="s">
        <v>40</v>
      </c>
      <c r="M72" s="728" t="s">
        <v>40</v>
      </c>
      <c r="N72" s="728" t="s">
        <v>40</v>
      </c>
    </row>
    <row r="73" spans="1:14">
      <c r="A73" s="724"/>
      <c r="B73" s="707" t="s">
        <v>1143</v>
      </c>
      <c r="C73" s="130">
        <v>11910.71</v>
      </c>
      <c r="D73" s="130">
        <v>11669.64</v>
      </c>
      <c r="E73" s="728" t="s">
        <v>381</v>
      </c>
      <c r="F73" s="728" t="s">
        <v>40</v>
      </c>
      <c r="G73" s="728" t="s">
        <v>40</v>
      </c>
      <c r="H73" s="728" t="s">
        <v>40</v>
      </c>
      <c r="I73" s="728" t="s">
        <v>40</v>
      </c>
      <c r="J73" s="728" t="s">
        <v>40</v>
      </c>
      <c r="K73" s="728" t="s">
        <v>40</v>
      </c>
      <c r="L73" s="728" t="s">
        <v>40</v>
      </c>
      <c r="M73" s="728" t="s">
        <v>40</v>
      </c>
      <c r="N73" s="728" t="s">
        <v>40</v>
      </c>
    </row>
    <row r="74" spans="1:14">
      <c r="A74" s="724"/>
      <c r="B74" s="832" t="s">
        <v>1144</v>
      </c>
      <c r="C74" s="832"/>
      <c r="D74" s="832"/>
      <c r="E74" s="832"/>
      <c r="F74" s="832"/>
      <c r="G74" s="832"/>
      <c r="H74" s="832"/>
      <c r="I74" s="832"/>
      <c r="J74" s="832"/>
      <c r="K74" s="832"/>
      <c r="L74" s="832"/>
      <c r="M74" s="832"/>
      <c r="N74" s="832"/>
    </row>
    <row r="75" spans="1:14">
      <c r="A75" s="724"/>
      <c r="B75" s="810" t="s">
        <v>60</v>
      </c>
      <c r="C75" s="810"/>
      <c r="D75" s="810"/>
      <c r="E75" s="810"/>
      <c r="F75" s="810"/>
      <c r="G75" s="810"/>
      <c r="H75" s="810"/>
      <c r="I75" s="810"/>
      <c r="J75" s="810"/>
      <c r="K75" s="810"/>
      <c r="L75" s="810"/>
      <c r="M75" s="810"/>
      <c r="N75" s="810"/>
    </row>
    <row r="76" spans="1:14">
      <c r="A76" s="1"/>
      <c r="B76" s="853" t="s">
        <v>61</v>
      </c>
      <c r="C76" s="853"/>
      <c r="D76" s="853"/>
      <c r="E76" s="853"/>
      <c r="F76" s="853"/>
      <c r="G76" s="853"/>
      <c r="H76" s="853"/>
      <c r="I76" s="853"/>
      <c r="J76" s="853"/>
      <c r="K76" s="853"/>
      <c r="L76" s="853"/>
      <c r="M76" s="853"/>
      <c r="N76" s="853"/>
    </row>
    <row r="77" spans="1:14">
      <c r="A77" s="724"/>
      <c r="B77" s="831" t="s">
        <v>110</v>
      </c>
      <c r="C77" s="831"/>
      <c r="D77" s="831"/>
      <c r="E77" s="831"/>
      <c r="F77" s="831"/>
      <c r="G77" s="831"/>
      <c r="H77" s="831"/>
      <c r="I77" s="831"/>
      <c r="J77" s="831"/>
      <c r="K77" s="831"/>
      <c r="L77" s="831"/>
      <c r="M77" s="831"/>
      <c r="N77" s="831"/>
    </row>
    <row r="78" spans="1:14">
      <c r="A78" s="724"/>
      <c r="B78" s="831" t="s">
        <v>62</v>
      </c>
      <c r="C78" s="831"/>
      <c r="D78" s="831"/>
      <c r="E78" s="831"/>
      <c r="F78" s="831"/>
      <c r="G78" s="831"/>
      <c r="H78" s="831"/>
      <c r="I78" s="831"/>
      <c r="J78" s="831"/>
      <c r="K78" s="831"/>
      <c r="L78" s="831"/>
      <c r="M78" s="831"/>
      <c r="N78" s="831"/>
    </row>
    <row r="79" spans="1:14">
      <c r="A79" s="724"/>
      <c r="B79" s="30"/>
      <c r="C79" s="30"/>
      <c r="D79" s="78"/>
      <c r="E79" s="30"/>
      <c r="F79" s="30"/>
      <c r="G79" s="8"/>
      <c r="H79" s="8"/>
      <c r="I79" s="8"/>
      <c r="J79" s="8"/>
      <c r="K79" s="8"/>
      <c r="L79" s="8" t="s">
        <v>119</v>
      </c>
      <c r="M79" s="8"/>
      <c r="N79" s="8"/>
    </row>
    <row r="80" spans="1:14">
      <c r="A80" s="729">
        <v>13</v>
      </c>
      <c r="B80" s="796" t="s">
        <v>63</v>
      </c>
      <c r="C80" s="797"/>
      <c r="D80" s="797"/>
      <c r="E80" s="797"/>
      <c r="F80" s="797"/>
      <c r="G80" s="766"/>
      <c r="H80" s="6"/>
      <c r="I80" s="6"/>
      <c r="J80" s="6"/>
      <c r="K80" s="6"/>
      <c r="L80" s="6"/>
      <c r="M80" s="6"/>
      <c r="N80" s="6"/>
    </row>
    <row r="81" spans="1:14">
      <c r="A81" s="729"/>
      <c r="B81" s="5"/>
      <c r="C81" s="719"/>
      <c r="D81" s="72"/>
      <c r="E81" s="719"/>
      <c r="F81" s="719"/>
      <c r="G81" s="719"/>
      <c r="H81" s="719"/>
      <c r="I81" s="719"/>
      <c r="J81" s="719"/>
      <c r="K81" s="719"/>
      <c r="L81" s="719"/>
      <c r="M81" s="719"/>
      <c r="N81" s="719"/>
    </row>
    <row r="82" spans="1:14" ht="26.4">
      <c r="A82" s="724"/>
      <c r="B82" s="709" t="s">
        <v>64</v>
      </c>
      <c r="C82" s="708" t="s">
        <v>65</v>
      </c>
      <c r="D82" s="73" t="s">
        <v>342</v>
      </c>
      <c r="E82" s="708" t="s">
        <v>94</v>
      </c>
      <c r="F82" s="708" t="s">
        <v>67</v>
      </c>
      <c r="G82" s="708" t="s">
        <v>81</v>
      </c>
      <c r="H82" s="8"/>
      <c r="I82" s="8"/>
      <c r="J82" s="8"/>
      <c r="K82" s="8"/>
      <c r="L82" s="8"/>
      <c r="M82" s="8"/>
      <c r="N82" s="8"/>
    </row>
    <row r="83" spans="1:14">
      <c r="A83" s="724"/>
      <c r="B83" s="828" t="s">
        <v>440</v>
      </c>
      <c r="C83" s="91" t="s">
        <v>1145</v>
      </c>
      <c r="D83" s="130">
        <v>8.34</v>
      </c>
      <c r="E83" s="958" t="s">
        <v>699</v>
      </c>
      <c r="F83" s="958" t="s">
        <v>108</v>
      </c>
      <c r="G83" s="958" t="s">
        <v>95</v>
      </c>
      <c r="H83" s="32"/>
      <c r="I83" s="32"/>
      <c r="J83" s="32"/>
      <c r="K83" s="32"/>
      <c r="L83" s="32"/>
      <c r="M83" s="32"/>
      <c r="N83" s="32"/>
    </row>
    <row r="84" spans="1:14" ht="26.4">
      <c r="A84" s="724"/>
      <c r="B84" s="956"/>
      <c r="C84" s="91" t="s">
        <v>1146</v>
      </c>
      <c r="D84" s="130">
        <v>1.08</v>
      </c>
      <c r="E84" s="959"/>
      <c r="F84" s="959"/>
      <c r="G84" s="959"/>
      <c r="H84" s="32"/>
      <c r="I84" s="32"/>
      <c r="J84" s="32"/>
      <c r="K84" s="32"/>
      <c r="L84" s="32"/>
      <c r="M84" s="32"/>
      <c r="N84" s="32"/>
    </row>
    <row r="85" spans="1:14" ht="26.4">
      <c r="A85" s="724"/>
      <c r="B85" s="956"/>
      <c r="C85" s="91" t="s">
        <v>1147</v>
      </c>
      <c r="D85" s="130">
        <v>195</v>
      </c>
      <c r="E85" s="959"/>
      <c r="F85" s="959"/>
      <c r="G85" s="959"/>
      <c r="H85" s="32"/>
      <c r="I85" s="32"/>
      <c r="J85" s="32"/>
      <c r="K85" s="32"/>
      <c r="L85" s="32"/>
      <c r="M85" s="32"/>
      <c r="N85" s="32"/>
    </row>
    <row r="86" spans="1:14" ht="26.4">
      <c r="A86" s="724"/>
      <c r="B86" s="956"/>
      <c r="C86" s="91" t="s">
        <v>1148</v>
      </c>
      <c r="D86" s="130">
        <v>15.31</v>
      </c>
      <c r="E86" s="959"/>
      <c r="F86" s="959"/>
      <c r="G86" s="959"/>
      <c r="H86" s="32"/>
      <c r="I86" s="32"/>
      <c r="J86" s="32"/>
      <c r="K86" s="32"/>
      <c r="L86" s="32"/>
      <c r="M86" s="32"/>
      <c r="N86" s="32"/>
    </row>
    <row r="87" spans="1:14">
      <c r="A87" s="724"/>
      <c r="B87" s="957"/>
      <c r="C87" s="91" t="s">
        <v>70</v>
      </c>
      <c r="D87" s="665">
        <f>AVERAGE(D84:D86)</f>
        <v>70.463333333333338</v>
      </c>
      <c r="E87" s="959"/>
      <c r="F87" s="959"/>
      <c r="G87" s="959"/>
      <c r="H87" s="32"/>
      <c r="I87" s="32"/>
      <c r="J87" s="32"/>
      <c r="K87" s="32"/>
      <c r="L87" s="32"/>
      <c r="M87" s="32"/>
      <c r="N87" s="32"/>
    </row>
    <row r="88" spans="1:14">
      <c r="A88" s="724"/>
      <c r="B88" s="828" t="s">
        <v>71</v>
      </c>
      <c r="C88" s="91" t="s">
        <v>1145</v>
      </c>
      <c r="D88" s="130">
        <v>14.39</v>
      </c>
      <c r="E88" s="959"/>
      <c r="F88" s="959"/>
      <c r="G88" s="959"/>
      <c r="H88" s="32"/>
      <c r="I88" s="32"/>
      <c r="J88" s="32"/>
      <c r="K88" s="32"/>
      <c r="L88" s="32"/>
      <c r="M88" s="32"/>
      <c r="N88" s="32"/>
    </row>
    <row r="89" spans="1:14" ht="26.4">
      <c r="A89" s="724"/>
      <c r="B89" s="956"/>
      <c r="C89" s="91" t="s">
        <v>1146</v>
      </c>
      <c r="D89" s="130">
        <v>13.65</v>
      </c>
      <c r="E89" s="959"/>
      <c r="F89" s="959"/>
      <c r="G89" s="959"/>
      <c r="H89" s="32"/>
      <c r="I89" s="32"/>
      <c r="J89" s="32"/>
      <c r="K89" s="32"/>
      <c r="L89" s="32"/>
      <c r="M89" s="32"/>
      <c r="N89" s="32"/>
    </row>
    <row r="90" spans="1:14" ht="26.4">
      <c r="A90" s="724"/>
      <c r="B90" s="956"/>
      <c r="C90" s="91" t="s">
        <v>1147</v>
      </c>
      <c r="D90" s="130">
        <v>8.57</v>
      </c>
      <c r="E90" s="959"/>
      <c r="F90" s="959"/>
      <c r="G90" s="959"/>
      <c r="H90" s="32"/>
      <c r="I90" s="32"/>
      <c r="J90" s="32"/>
      <c r="K90" s="32"/>
      <c r="L90" s="32"/>
      <c r="M90" s="32"/>
      <c r="N90" s="32"/>
    </row>
    <row r="91" spans="1:14" ht="26.4">
      <c r="A91" s="724"/>
      <c r="B91" s="956"/>
      <c r="C91" s="91" t="s">
        <v>1148</v>
      </c>
      <c r="D91" s="130">
        <v>18.13</v>
      </c>
      <c r="E91" s="959"/>
      <c r="F91" s="959"/>
      <c r="G91" s="959"/>
      <c r="H91" s="32"/>
      <c r="I91" s="32"/>
      <c r="J91" s="32"/>
      <c r="K91" s="32"/>
      <c r="L91" s="32"/>
      <c r="M91" s="32"/>
      <c r="N91" s="32"/>
    </row>
    <row r="92" spans="1:14">
      <c r="A92" s="724"/>
      <c r="B92" s="957"/>
      <c r="C92" s="91" t="s">
        <v>70</v>
      </c>
      <c r="D92" s="665">
        <f>AVERAGE(D89:D91)</f>
        <v>13.449999999999998</v>
      </c>
      <c r="E92" s="959"/>
      <c r="F92" s="959"/>
      <c r="G92" s="959"/>
      <c r="H92" s="32"/>
      <c r="I92" s="32"/>
      <c r="J92" s="32"/>
      <c r="K92" s="32"/>
      <c r="L92" s="32"/>
      <c r="M92" s="32"/>
      <c r="N92" s="32"/>
    </row>
    <row r="93" spans="1:14">
      <c r="A93" s="724"/>
      <c r="B93" s="828" t="s">
        <v>72</v>
      </c>
      <c r="C93" s="91" t="s">
        <v>1145</v>
      </c>
      <c r="D93" s="225">
        <v>0.15659999999999999</v>
      </c>
      <c r="E93" s="959"/>
      <c r="F93" s="959"/>
      <c r="G93" s="959"/>
      <c r="H93" s="32"/>
      <c r="I93" s="32"/>
      <c r="J93" s="32"/>
      <c r="K93" s="32"/>
      <c r="L93" s="32"/>
      <c r="M93" s="32"/>
      <c r="N93" s="32"/>
    </row>
    <row r="94" spans="1:14" ht="26.4">
      <c r="A94" s="724"/>
      <c r="B94" s="956"/>
      <c r="C94" s="91" t="s">
        <v>1146</v>
      </c>
      <c r="D94" s="225">
        <v>7.7499999999999999E-2</v>
      </c>
      <c r="E94" s="959"/>
      <c r="F94" s="959"/>
      <c r="G94" s="959"/>
      <c r="H94" s="32"/>
      <c r="I94" s="32"/>
      <c r="J94" s="32"/>
      <c r="K94" s="32"/>
      <c r="L94" s="32"/>
      <c r="M94" s="32"/>
      <c r="N94" s="32"/>
    </row>
    <row r="95" spans="1:14" ht="26.4">
      <c r="A95" s="724"/>
      <c r="B95" s="956"/>
      <c r="C95" s="91" t="s">
        <v>1147</v>
      </c>
      <c r="D95" s="225">
        <v>0.21360000000000001</v>
      </c>
      <c r="E95" s="959"/>
      <c r="F95" s="959"/>
      <c r="G95" s="959"/>
      <c r="H95" s="32"/>
      <c r="I95" s="32"/>
      <c r="J95" s="32"/>
      <c r="K95" s="32"/>
      <c r="L95" s="32"/>
      <c r="M95" s="32"/>
      <c r="N95" s="32"/>
    </row>
    <row r="96" spans="1:14" ht="26.4">
      <c r="A96" s="724"/>
      <c r="B96" s="956"/>
      <c r="C96" s="91" t="s">
        <v>1148</v>
      </c>
      <c r="D96" s="225">
        <v>0.14249999999999999</v>
      </c>
      <c r="E96" s="959"/>
      <c r="F96" s="959"/>
      <c r="G96" s="959"/>
      <c r="H96" s="32"/>
      <c r="I96" s="32"/>
      <c r="J96" s="32"/>
      <c r="K96" s="32"/>
      <c r="L96" s="32"/>
      <c r="M96" s="32"/>
      <c r="N96" s="32"/>
    </row>
    <row r="97" spans="1:14">
      <c r="A97" s="724"/>
      <c r="B97" s="957"/>
      <c r="C97" s="91" t="s">
        <v>70</v>
      </c>
      <c r="D97" s="226">
        <f>AVERAGE(D94:D96)</f>
        <v>0.14453333333333332</v>
      </c>
      <c r="E97" s="959"/>
      <c r="F97" s="959"/>
      <c r="G97" s="959"/>
      <c r="H97" s="32"/>
      <c r="I97" s="32"/>
      <c r="J97" s="32"/>
      <c r="K97" s="32"/>
      <c r="L97" s="32"/>
      <c r="M97" s="32"/>
      <c r="N97" s="32"/>
    </row>
    <row r="98" spans="1:14">
      <c r="A98" s="724"/>
      <c r="B98" s="972" t="s">
        <v>73</v>
      </c>
      <c r="C98" s="91" t="s">
        <v>1145</v>
      </c>
      <c r="D98" s="130">
        <v>53.26</v>
      </c>
      <c r="E98" s="959"/>
      <c r="F98" s="959"/>
      <c r="G98" s="959"/>
      <c r="H98" s="32"/>
      <c r="I98" s="32"/>
      <c r="J98" s="32"/>
      <c r="K98" s="32"/>
      <c r="L98" s="32"/>
      <c r="M98" s="32"/>
      <c r="N98" s="32"/>
    </row>
    <row r="99" spans="1:14" ht="26.4">
      <c r="A99" s="724"/>
      <c r="B99" s="973"/>
      <c r="C99" s="91" t="s">
        <v>1146</v>
      </c>
      <c r="D99" s="130">
        <v>13.89</v>
      </c>
      <c r="E99" s="959"/>
      <c r="F99" s="959"/>
      <c r="G99" s="959"/>
      <c r="H99" s="32"/>
      <c r="I99" s="32"/>
      <c r="J99" s="32"/>
      <c r="K99" s="32"/>
      <c r="L99" s="32"/>
      <c r="M99" s="32"/>
      <c r="N99" s="32"/>
    </row>
    <row r="100" spans="1:14" ht="26.4">
      <c r="A100" s="724"/>
      <c r="B100" s="973"/>
      <c r="C100" s="91" t="s">
        <v>1147</v>
      </c>
      <c r="D100" s="130">
        <v>775.7</v>
      </c>
      <c r="E100" s="959"/>
      <c r="F100" s="959"/>
      <c r="G100" s="959"/>
      <c r="H100" s="32"/>
      <c r="I100" s="32"/>
      <c r="J100" s="32"/>
      <c r="K100" s="32"/>
      <c r="L100" s="32"/>
      <c r="M100" s="32"/>
      <c r="N100" s="32"/>
    </row>
    <row r="101" spans="1:14" ht="26.4">
      <c r="A101" s="724"/>
      <c r="B101" s="973"/>
      <c r="C101" s="91" t="s">
        <v>1148</v>
      </c>
      <c r="D101" s="130">
        <v>14.25</v>
      </c>
      <c r="E101" s="959"/>
      <c r="F101" s="959"/>
      <c r="G101" s="959"/>
      <c r="H101" s="32"/>
      <c r="I101" s="32"/>
      <c r="J101" s="32"/>
      <c r="K101" s="32"/>
      <c r="L101" s="32"/>
      <c r="M101" s="32"/>
      <c r="N101" s="32"/>
    </row>
    <row r="102" spans="1:14">
      <c r="A102" s="724"/>
      <c r="B102" s="973"/>
      <c r="C102" s="2" t="s">
        <v>70</v>
      </c>
      <c r="D102" s="665">
        <f>AVERAGE(D99:D101)</f>
        <v>267.94666666666666</v>
      </c>
      <c r="E102" s="974"/>
      <c r="F102" s="974"/>
      <c r="G102" s="974"/>
      <c r="H102" s="32"/>
      <c r="I102" s="32"/>
      <c r="J102" s="32"/>
      <c r="K102" s="32"/>
      <c r="L102" s="32"/>
      <c r="M102" s="32"/>
      <c r="N102" s="32"/>
    </row>
    <row r="103" spans="1:14">
      <c r="A103" s="5"/>
      <c r="B103" s="810" t="s">
        <v>1149</v>
      </c>
      <c r="C103" s="810"/>
      <c r="D103" s="810"/>
      <c r="E103" s="810"/>
      <c r="F103" s="810"/>
      <c r="G103" s="810"/>
      <c r="H103" s="32"/>
      <c r="I103" s="32"/>
      <c r="J103" s="5"/>
      <c r="K103" s="5"/>
      <c r="L103" s="5"/>
      <c r="M103" s="5"/>
      <c r="N103" s="5"/>
    </row>
    <row r="104" spans="1:14">
      <c r="A104" s="711"/>
      <c r="B104" s="36" t="s">
        <v>74</v>
      </c>
      <c r="C104" s="807" t="s">
        <v>40</v>
      </c>
      <c r="D104" s="807"/>
      <c r="E104" s="807"/>
      <c r="F104" s="807"/>
      <c r="G104" s="807"/>
      <c r="H104" s="5"/>
      <c r="I104" s="5"/>
      <c r="J104" s="5"/>
      <c r="K104" s="5"/>
      <c r="L104" s="5"/>
      <c r="M104" s="5"/>
      <c r="N104" s="5"/>
    </row>
    <row r="105" spans="1:14">
      <c r="A105" s="5"/>
      <c r="B105" s="5"/>
      <c r="C105" s="598"/>
      <c r="D105" s="92"/>
      <c r="E105" s="710"/>
      <c r="F105" s="710"/>
      <c r="G105" s="710"/>
      <c r="H105" s="5"/>
      <c r="I105" s="5"/>
      <c r="J105" s="5"/>
      <c r="K105" s="5"/>
      <c r="L105" s="5"/>
      <c r="M105" s="5"/>
      <c r="N105" s="5"/>
    </row>
    <row r="106" spans="1:14">
      <c r="A106" s="5"/>
      <c r="B106" s="5"/>
      <c r="C106" s="5"/>
      <c r="D106" s="69"/>
      <c r="H106" s="710"/>
      <c r="I106" s="5"/>
      <c r="J106" s="5"/>
      <c r="K106" s="5"/>
      <c r="L106" s="5"/>
      <c r="M106" s="5"/>
      <c r="N106" s="5"/>
    </row>
    <row r="107" spans="1:14">
      <c r="B107" s="1177" t="s">
        <v>1150</v>
      </c>
      <c r="C107" s="1177"/>
      <c r="D107" s="1177"/>
      <c r="E107" s="1177"/>
      <c r="F107" s="1177"/>
      <c r="G107" s="1177"/>
    </row>
    <row r="108" spans="1:14">
      <c r="B108" s="1071" t="s">
        <v>1151</v>
      </c>
      <c r="C108" s="1071"/>
      <c r="D108" s="1071"/>
      <c r="E108" s="1071"/>
      <c r="F108" s="1071"/>
      <c r="G108" s="1071"/>
    </row>
    <row r="109" spans="1:14">
      <c r="C109" s="109"/>
      <c r="D109" s="109"/>
    </row>
  </sheetData>
  <mergeCells count="69">
    <mergeCell ref="B9:E9"/>
    <mergeCell ref="A1:B1"/>
    <mergeCell ref="C3:E3"/>
    <mergeCell ref="C5:E5"/>
    <mergeCell ref="B6:E6"/>
    <mergeCell ref="C8:E8"/>
    <mergeCell ref="B25:E25"/>
    <mergeCell ref="C11:E11"/>
    <mergeCell ref="B12:E12"/>
    <mergeCell ref="C14:E14"/>
    <mergeCell ref="B15:E15"/>
    <mergeCell ref="B17:E17"/>
    <mergeCell ref="C18:E18"/>
    <mergeCell ref="C19:E19"/>
    <mergeCell ref="C20:E20"/>
    <mergeCell ref="C21:E21"/>
    <mergeCell ref="C22:E22"/>
    <mergeCell ref="B24:E24"/>
    <mergeCell ref="C59:E59"/>
    <mergeCell ref="C60:E60"/>
    <mergeCell ref="C41:E41"/>
    <mergeCell ref="C27:C30"/>
    <mergeCell ref="D27:D30"/>
    <mergeCell ref="E27:E30"/>
    <mergeCell ref="B31:E31"/>
    <mergeCell ref="B33:E33"/>
    <mergeCell ref="C34:E34"/>
    <mergeCell ref="C35:E35"/>
    <mergeCell ref="C36:E36"/>
    <mergeCell ref="B38:E38"/>
    <mergeCell ref="C39:E39"/>
    <mergeCell ref="C40:E40"/>
    <mergeCell ref="C64:E64"/>
    <mergeCell ref="B66:B67"/>
    <mergeCell ref="C66:C67"/>
    <mergeCell ref="D66:D67"/>
    <mergeCell ref="B42:E42"/>
    <mergeCell ref="B44:E44"/>
    <mergeCell ref="B47:E47"/>
    <mergeCell ref="B49:E49"/>
    <mergeCell ref="B50:B51"/>
    <mergeCell ref="C50:E51"/>
    <mergeCell ref="C52:E52"/>
    <mergeCell ref="C53:E53"/>
    <mergeCell ref="B54:E54"/>
    <mergeCell ref="B55:E55"/>
    <mergeCell ref="C57:E57"/>
    <mergeCell ref="C58:E58"/>
    <mergeCell ref="B77:N77"/>
    <mergeCell ref="B78:N78"/>
    <mergeCell ref="B80:G80"/>
    <mergeCell ref="B83:B87"/>
    <mergeCell ref="B75:N75"/>
    <mergeCell ref="E66:E67"/>
    <mergeCell ref="F66:H66"/>
    <mergeCell ref="I66:K66"/>
    <mergeCell ref="L66:N66"/>
    <mergeCell ref="B76:N76"/>
    <mergeCell ref="B74:N74"/>
    <mergeCell ref="B103:G103"/>
    <mergeCell ref="C104:G104"/>
    <mergeCell ref="B107:G107"/>
    <mergeCell ref="B108:G108"/>
    <mergeCell ref="E83:E102"/>
    <mergeCell ref="F83:F102"/>
    <mergeCell ref="G83:G102"/>
    <mergeCell ref="B88:B92"/>
    <mergeCell ref="B93:B97"/>
    <mergeCell ref="B98:B102"/>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tabSelected="1" topLeftCell="A118" workbookViewId="0">
      <selection activeCell="C46" sqref="C46"/>
    </sheetView>
  </sheetViews>
  <sheetFormatPr defaultRowHeight="14.4"/>
  <cols>
    <col min="1" max="1" width="6.44140625" bestFit="1" customWidth="1"/>
    <col min="2" max="2" width="46" bestFit="1" customWidth="1"/>
    <col min="3" max="3" width="28.6640625" customWidth="1"/>
    <col min="4" max="4" width="23.6640625" customWidth="1"/>
    <col min="5" max="5" width="18.6640625" customWidth="1"/>
    <col min="6" max="6" width="9.33203125" bestFit="1" customWidth="1"/>
    <col min="7" max="7" width="11" bestFit="1" customWidth="1"/>
    <col min="8" max="8" width="11.44140625" bestFit="1" customWidth="1"/>
    <col min="9" max="9" width="10.44140625" bestFit="1" customWidth="1"/>
    <col min="10" max="10" width="9.109375" bestFit="1" customWidth="1"/>
    <col min="11" max="11" width="6.88671875" bestFit="1" customWidth="1"/>
    <col min="12" max="12" width="7.109375" bestFit="1" customWidth="1"/>
    <col min="13" max="14" width="6.88671875" bestFit="1" customWidth="1"/>
  </cols>
  <sheetData>
    <row r="1" spans="1:14">
      <c r="A1" s="804" t="s">
        <v>0</v>
      </c>
      <c r="B1" s="804"/>
      <c r="C1" s="5"/>
      <c r="D1" s="68"/>
      <c r="E1" s="5"/>
      <c r="F1" s="5"/>
      <c r="G1" s="5"/>
      <c r="H1" s="5"/>
      <c r="I1" s="5"/>
      <c r="J1" s="5"/>
      <c r="K1" s="5"/>
      <c r="L1" s="5"/>
      <c r="M1" s="5"/>
      <c r="N1" s="5"/>
    </row>
    <row r="2" spans="1:14">
      <c r="A2" s="5"/>
      <c r="B2" s="5"/>
      <c r="C2" s="5"/>
      <c r="D2" s="69"/>
      <c r="E2" s="5"/>
      <c r="F2" s="5"/>
      <c r="G2" s="5"/>
      <c r="H2" s="5"/>
      <c r="I2" s="5"/>
      <c r="J2" s="5"/>
      <c r="K2" s="5"/>
      <c r="L2" s="5"/>
      <c r="M2" s="5"/>
      <c r="N2" s="5"/>
    </row>
    <row r="3" spans="1:14" ht="26.4">
      <c r="A3" s="759" t="s">
        <v>1</v>
      </c>
      <c r="B3" s="2" t="s">
        <v>2</v>
      </c>
      <c r="C3" s="807" t="s">
        <v>1339</v>
      </c>
      <c r="D3" s="807"/>
      <c r="E3" s="807"/>
      <c r="F3" s="5"/>
      <c r="H3" s="5"/>
      <c r="I3" s="5"/>
      <c r="J3" s="5"/>
      <c r="K3" s="5"/>
      <c r="L3" s="5"/>
      <c r="M3" s="5"/>
      <c r="N3" s="5"/>
    </row>
    <row r="4" spans="1:14">
      <c r="A4" s="5"/>
      <c r="B4" s="5"/>
      <c r="C4" s="5"/>
      <c r="D4" s="70"/>
      <c r="E4" s="5"/>
      <c r="F4" s="5"/>
      <c r="G4" s="5"/>
      <c r="H4" s="5"/>
      <c r="I4" s="5"/>
      <c r="J4" s="5"/>
      <c r="K4" s="5"/>
      <c r="L4" s="5"/>
      <c r="M4" s="5"/>
      <c r="N4" s="5"/>
    </row>
    <row r="5" spans="1:14">
      <c r="A5" s="19">
        <v>1</v>
      </c>
      <c r="B5" s="2" t="s">
        <v>3</v>
      </c>
      <c r="C5" s="805" t="s">
        <v>1131</v>
      </c>
      <c r="D5" s="805"/>
      <c r="E5" s="805"/>
      <c r="F5" s="5"/>
      <c r="G5" s="5"/>
      <c r="H5" s="5"/>
      <c r="I5" s="5"/>
      <c r="J5" s="5"/>
      <c r="K5" s="5"/>
      <c r="L5" s="5"/>
      <c r="M5" s="5"/>
      <c r="N5" s="5"/>
    </row>
    <row r="6" spans="1:14">
      <c r="A6" s="761"/>
      <c r="B6" s="810" t="s">
        <v>5</v>
      </c>
      <c r="C6" s="810"/>
      <c r="D6" s="810"/>
      <c r="E6" s="810"/>
      <c r="F6" s="5"/>
      <c r="G6" s="5"/>
      <c r="H6" s="5"/>
      <c r="I6" s="5"/>
      <c r="J6" s="5"/>
      <c r="K6" s="5"/>
      <c r="L6" s="5"/>
      <c r="M6" s="5"/>
      <c r="N6" s="5"/>
    </row>
    <row r="7" spans="1:14">
      <c r="A7" s="761"/>
      <c r="B7" s="6"/>
      <c r="C7" s="5"/>
      <c r="D7" s="70"/>
      <c r="E7" s="5"/>
      <c r="F7" s="5"/>
      <c r="G7" s="5"/>
      <c r="H7" s="5"/>
      <c r="I7" s="5"/>
      <c r="J7" s="5"/>
      <c r="K7" s="5"/>
      <c r="L7" s="5"/>
      <c r="M7" s="5"/>
      <c r="N7" s="5"/>
    </row>
    <row r="8" spans="1:14">
      <c r="A8" s="761">
        <v>2</v>
      </c>
      <c r="B8" s="2" t="s">
        <v>6</v>
      </c>
      <c r="C8" s="807" t="s">
        <v>1338</v>
      </c>
      <c r="D8" s="807"/>
      <c r="E8" s="807"/>
      <c r="F8" s="5"/>
      <c r="G8" s="5"/>
      <c r="H8" s="5"/>
      <c r="I8" s="5"/>
      <c r="J8" s="5"/>
      <c r="K8" s="5"/>
      <c r="L8" s="5"/>
      <c r="M8" s="5"/>
      <c r="N8" s="5"/>
    </row>
    <row r="9" spans="1:14">
      <c r="A9" s="761"/>
      <c r="B9" s="810" t="s">
        <v>5</v>
      </c>
      <c r="C9" s="810"/>
      <c r="D9" s="810"/>
      <c r="E9" s="810"/>
      <c r="F9" s="5"/>
      <c r="G9" s="5"/>
      <c r="H9" s="5"/>
      <c r="I9" s="5"/>
      <c r="J9" s="5"/>
      <c r="K9" s="5"/>
      <c r="L9" s="5"/>
      <c r="M9" s="5"/>
      <c r="N9" s="5"/>
    </row>
    <row r="10" spans="1:14">
      <c r="A10" s="761"/>
      <c r="B10" s="6"/>
      <c r="C10" s="5"/>
      <c r="D10" s="70"/>
      <c r="E10" s="5"/>
      <c r="F10" s="5"/>
      <c r="G10" s="5"/>
      <c r="H10" s="5"/>
      <c r="I10" s="5"/>
      <c r="J10" s="5"/>
      <c r="K10" s="5"/>
      <c r="L10" s="5"/>
      <c r="M10" s="5"/>
      <c r="N10" s="5"/>
    </row>
    <row r="11" spans="1:14" ht="27" customHeight="1">
      <c r="A11" s="761">
        <v>3</v>
      </c>
      <c r="B11" s="2" t="s">
        <v>7</v>
      </c>
      <c r="C11" s="1187" t="s">
        <v>332</v>
      </c>
      <c r="D11" s="1187"/>
      <c r="E11" s="1187"/>
      <c r="F11" s="5"/>
      <c r="G11" s="5"/>
      <c r="H11" s="5"/>
      <c r="I11" s="5"/>
      <c r="J11" s="5"/>
      <c r="K11" s="5"/>
      <c r="L11" s="5"/>
      <c r="M11" s="5"/>
      <c r="N11" s="5"/>
    </row>
    <row r="12" spans="1:14">
      <c r="A12" s="761"/>
      <c r="B12" s="810" t="s">
        <v>5</v>
      </c>
      <c r="C12" s="810"/>
      <c r="D12" s="810"/>
      <c r="E12" s="810"/>
      <c r="F12" s="5"/>
      <c r="G12" s="5"/>
      <c r="H12" s="5"/>
      <c r="I12" s="5"/>
      <c r="J12" s="5"/>
      <c r="K12" s="5"/>
      <c r="L12" s="5"/>
      <c r="M12" s="5"/>
      <c r="N12" s="5"/>
    </row>
    <row r="13" spans="1:14">
      <c r="A13" s="761"/>
      <c r="B13" s="6"/>
      <c r="C13" s="5"/>
      <c r="D13" s="70"/>
      <c r="E13" s="5"/>
      <c r="F13" s="5"/>
      <c r="G13" s="5"/>
      <c r="H13" s="5"/>
      <c r="I13" s="5"/>
      <c r="J13" s="5"/>
      <c r="K13" s="5"/>
      <c r="L13" s="5"/>
      <c r="M13" s="5"/>
      <c r="N13" s="5"/>
    </row>
    <row r="14" spans="1:14">
      <c r="A14" s="761">
        <v>4</v>
      </c>
      <c r="B14" s="2" t="s">
        <v>9</v>
      </c>
      <c r="C14" s="1116">
        <v>63.45</v>
      </c>
      <c r="D14" s="1116"/>
      <c r="E14" s="1116"/>
      <c r="F14" s="175"/>
      <c r="G14" s="5"/>
      <c r="H14" s="5"/>
      <c r="I14" s="5"/>
      <c r="J14" s="5"/>
      <c r="K14" s="5"/>
      <c r="L14" s="5"/>
      <c r="M14" s="5"/>
      <c r="N14" s="5"/>
    </row>
    <row r="15" spans="1:14">
      <c r="A15" s="761"/>
      <c r="B15" s="810" t="s">
        <v>10</v>
      </c>
      <c r="C15" s="810"/>
      <c r="D15" s="810"/>
      <c r="E15" s="810"/>
      <c r="F15" s="175"/>
      <c r="G15" s="5"/>
      <c r="H15" s="5"/>
      <c r="I15" s="5"/>
      <c r="J15" s="5"/>
      <c r="K15" s="5"/>
      <c r="L15" s="5"/>
      <c r="M15" s="5"/>
      <c r="N15" s="5"/>
    </row>
    <row r="16" spans="1:14">
      <c r="A16" s="761"/>
      <c r="B16" s="5"/>
      <c r="C16" s="5"/>
      <c r="D16" s="70"/>
      <c r="E16" s="5"/>
      <c r="F16" s="5"/>
      <c r="G16" s="5"/>
      <c r="H16" s="5"/>
      <c r="I16" s="5"/>
      <c r="J16" s="5"/>
      <c r="K16" s="5"/>
      <c r="L16" s="5"/>
      <c r="M16" s="5"/>
      <c r="N16" s="5"/>
    </row>
    <row r="17" spans="1:14">
      <c r="A17" s="761">
        <v>5</v>
      </c>
      <c r="B17" s="767" t="s">
        <v>308</v>
      </c>
      <c r="C17" s="800"/>
      <c r="D17" s="800"/>
      <c r="E17" s="800"/>
      <c r="F17" s="6"/>
      <c r="G17" s="6"/>
      <c r="H17" s="6"/>
      <c r="I17" s="6"/>
      <c r="J17" s="8"/>
      <c r="K17" s="8"/>
      <c r="L17" s="8"/>
      <c r="M17" s="8"/>
      <c r="N17" s="8"/>
    </row>
    <row r="18" spans="1:14">
      <c r="A18" s="761"/>
      <c r="B18" s="2" t="s">
        <v>12</v>
      </c>
      <c r="C18" s="1186">
        <v>0.1249</v>
      </c>
      <c r="D18" s="1186"/>
      <c r="E18" s="1186"/>
      <c r="F18" s="175"/>
      <c r="G18" s="8"/>
      <c r="H18" s="385"/>
      <c r="I18" s="8"/>
      <c r="J18" s="8"/>
      <c r="K18" s="8"/>
      <c r="L18" s="8"/>
      <c r="M18" s="8"/>
      <c r="N18" s="8"/>
    </row>
    <row r="19" spans="1:14" ht="26.4">
      <c r="A19" s="761"/>
      <c r="B19" s="753" t="s">
        <v>627</v>
      </c>
      <c r="C19" s="834" t="s">
        <v>692</v>
      </c>
      <c r="D19" s="834"/>
      <c r="E19" s="834"/>
      <c r="F19" s="757"/>
      <c r="G19" s="8"/>
      <c r="H19" s="5"/>
      <c r="I19" s="8"/>
      <c r="J19" s="8"/>
      <c r="K19" s="8"/>
      <c r="L19" s="8"/>
      <c r="M19" s="8"/>
      <c r="N19" s="8"/>
    </row>
    <row r="20" spans="1:14">
      <c r="A20" s="761"/>
      <c r="B20" s="753" t="s">
        <v>116</v>
      </c>
      <c r="C20" s="834" t="s">
        <v>106</v>
      </c>
      <c r="D20" s="834"/>
      <c r="E20" s="834"/>
      <c r="F20" s="757"/>
      <c r="G20" s="8"/>
      <c r="H20" s="8"/>
      <c r="I20" s="8"/>
      <c r="J20" s="8"/>
      <c r="K20" s="8"/>
      <c r="L20" s="8"/>
      <c r="M20" s="8"/>
      <c r="N20" s="8"/>
    </row>
    <row r="21" spans="1:14">
      <c r="A21" s="761"/>
      <c r="B21" s="747" t="s">
        <v>15</v>
      </c>
      <c r="C21" s="834" t="s">
        <v>107</v>
      </c>
      <c r="D21" s="834"/>
      <c r="E21" s="834"/>
      <c r="F21" s="757"/>
      <c r="G21" s="8"/>
      <c r="H21" s="8"/>
      <c r="I21" s="8"/>
      <c r="J21" s="8"/>
      <c r="K21" s="8"/>
      <c r="L21" s="8"/>
      <c r="M21" s="8"/>
      <c r="N21" s="8"/>
    </row>
    <row r="22" spans="1:14">
      <c r="A22" s="761"/>
      <c r="B22" s="748" t="s">
        <v>16</v>
      </c>
      <c r="C22" s="762" t="s">
        <v>89</v>
      </c>
      <c r="D22" s="762"/>
      <c r="E22" s="762"/>
      <c r="F22" s="757"/>
      <c r="G22" s="8"/>
      <c r="H22" s="8"/>
      <c r="I22" s="8"/>
      <c r="J22" s="8"/>
      <c r="K22" s="8"/>
      <c r="L22" s="8"/>
      <c r="M22" s="8"/>
      <c r="N22" s="8"/>
    </row>
    <row r="23" spans="1:14">
      <c r="A23" s="761"/>
      <c r="B23" s="757"/>
      <c r="C23" s="757"/>
      <c r="D23" s="72"/>
      <c r="E23" s="757"/>
      <c r="F23" s="757"/>
      <c r="G23" s="8"/>
      <c r="H23" s="8"/>
      <c r="I23" s="8"/>
      <c r="J23" s="8"/>
      <c r="K23" s="8"/>
      <c r="L23" s="8"/>
      <c r="M23" s="8"/>
      <c r="N23" s="8"/>
    </row>
    <row r="24" spans="1:14">
      <c r="A24" s="761">
        <v>6</v>
      </c>
      <c r="B24" s="767" t="s">
        <v>312</v>
      </c>
      <c r="C24" s="767"/>
      <c r="D24" s="767"/>
      <c r="E24" s="767"/>
      <c r="F24" s="6"/>
      <c r="G24" s="6"/>
      <c r="H24" s="8"/>
      <c r="I24" s="6"/>
      <c r="J24" s="6"/>
      <c r="K24" s="5"/>
      <c r="L24" s="5"/>
      <c r="M24" s="5"/>
      <c r="N24" s="5"/>
    </row>
    <row r="25" spans="1:14">
      <c r="A25" s="761"/>
      <c r="B25" s="812" t="s">
        <v>19</v>
      </c>
      <c r="C25" s="813"/>
      <c r="D25" s="813"/>
      <c r="E25" s="842"/>
      <c r="F25" s="757"/>
      <c r="G25" s="5"/>
      <c r="H25" s="5"/>
      <c r="I25" s="5"/>
      <c r="J25" s="5"/>
      <c r="K25" s="5"/>
      <c r="L25" s="5"/>
      <c r="M25" s="5"/>
      <c r="N25" s="5"/>
    </row>
    <row r="26" spans="1:14">
      <c r="A26" s="761"/>
      <c r="B26" s="748" t="s">
        <v>20</v>
      </c>
      <c r="C26" s="749" t="s">
        <v>97</v>
      </c>
      <c r="D26" s="73" t="s">
        <v>98</v>
      </c>
      <c r="E26" s="749" t="s">
        <v>22</v>
      </c>
      <c r="F26" s="757"/>
      <c r="G26" s="5"/>
      <c r="H26" s="5"/>
      <c r="I26" s="5"/>
      <c r="J26" s="5"/>
      <c r="K26" s="5"/>
      <c r="L26" s="5"/>
      <c r="M26" s="5"/>
      <c r="N26" s="5"/>
    </row>
    <row r="27" spans="1:14">
      <c r="A27" s="761"/>
      <c r="B27" s="751" t="s">
        <v>441</v>
      </c>
      <c r="C27" s="967" t="s">
        <v>600</v>
      </c>
      <c r="D27" s="967" t="s">
        <v>99</v>
      </c>
      <c r="E27" s="967" t="s">
        <v>91</v>
      </c>
      <c r="F27" s="757"/>
      <c r="G27" s="5"/>
      <c r="H27" s="5"/>
      <c r="I27" s="5"/>
      <c r="J27" s="5"/>
      <c r="K27" s="5"/>
      <c r="L27" s="5"/>
      <c r="M27" s="5"/>
      <c r="N27" s="5"/>
    </row>
    <row r="28" spans="1:14">
      <c r="A28" s="761"/>
      <c r="B28" s="751" t="s">
        <v>24</v>
      </c>
      <c r="C28" s="968"/>
      <c r="D28" s="968"/>
      <c r="E28" s="968"/>
      <c r="F28" s="757"/>
      <c r="G28" s="5"/>
      <c r="H28" s="5"/>
      <c r="I28" s="5"/>
      <c r="J28" s="5"/>
      <c r="K28" s="5"/>
      <c r="L28" s="5"/>
      <c r="M28" s="5"/>
      <c r="N28" s="5"/>
    </row>
    <row r="29" spans="1:14">
      <c r="A29" s="761"/>
      <c r="B29" s="751" t="s">
        <v>25</v>
      </c>
      <c r="C29" s="968"/>
      <c r="D29" s="968"/>
      <c r="E29" s="968"/>
      <c r="F29" s="757"/>
      <c r="G29" s="5"/>
      <c r="H29" s="5"/>
      <c r="I29" s="5"/>
      <c r="J29" s="5"/>
      <c r="K29" s="5"/>
      <c r="L29" s="5"/>
      <c r="M29" s="5"/>
      <c r="N29" s="5"/>
    </row>
    <row r="30" spans="1:14">
      <c r="A30" s="761"/>
      <c r="B30" s="751" t="s">
        <v>26</v>
      </c>
      <c r="C30" s="969"/>
      <c r="D30" s="969"/>
      <c r="E30" s="969"/>
      <c r="F30" s="757"/>
      <c r="G30" s="5"/>
      <c r="H30" s="5"/>
      <c r="I30" s="5"/>
      <c r="J30" s="5"/>
      <c r="K30" s="5"/>
      <c r="L30" s="5"/>
      <c r="M30" s="5"/>
      <c r="N30" s="5"/>
    </row>
    <row r="31" spans="1:14">
      <c r="A31" s="761"/>
      <c r="B31" s="768" t="s">
        <v>1132</v>
      </c>
      <c r="C31" s="769"/>
      <c r="D31" s="769"/>
      <c r="E31" s="770"/>
      <c r="F31" s="757"/>
      <c r="G31" s="5"/>
      <c r="H31" s="5"/>
      <c r="I31" s="5"/>
      <c r="J31" s="5"/>
      <c r="K31" s="5"/>
      <c r="L31" s="5"/>
      <c r="M31" s="5"/>
      <c r="N31" s="5"/>
    </row>
    <row r="32" spans="1:14">
      <c r="A32" s="761"/>
      <c r="B32" s="8"/>
      <c r="C32" s="757"/>
      <c r="D32" s="72"/>
      <c r="E32" s="757"/>
      <c r="F32" s="757"/>
      <c r="G32" s="5"/>
      <c r="H32" s="5"/>
      <c r="I32" s="5"/>
      <c r="J32" s="5"/>
      <c r="K32" s="5"/>
      <c r="L32" s="5"/>
      <c r="M32" s="5"/>
      <c r="N32" s="5"/>
    </row>
    <row r="33" spans="1:14">
      <c r="A33" s="761">
        <v>7</v>
      </c>
      <c r="B33" s="767" t="s">
        <v>27</v>
      </c>
      <c r="C33" s="767"/>
      <c r="D33" s="767"/>
      <c r="E33" s="767"/>
      <c r="F33" s="6"/>
      <c r="G33" s="6"/>
      <c r="H33" s="6"/>
      <c r="I33" s="6"/>
      <c r="J33" s="6"/>
      <c r="K33" s="5"/>
      <c r="L33" s="5"/>
      <c r="M33" s="5"/>
      <c r="N33" s="5"/>
    </row>
    <row r="34" spans="1:14">
      <c r="A34" s="761"/>
      <c r="B34" s="748" t="s">
        <v>28</v>
      </c>
      <c r="C34" s="762" t="s">
        <v>106</v>
      </c>
      <c r="D34" s="762"/>
      <c r="E34" s="762"/>
      <c r="F34" s="8"/>
      <c r="G34" s="5"/>
      <c r="H34" s="5"/>
      <c r="I34" s="5"/>
      <c r="J34" s="5"/>
      <c r="K34" s="5"/>
      <c r="L34" s="5"/>
      <c r="M34" s="5"/>
      <c r="N34" s="5"/>
    </row>
    <row r="35" spans="1:14">
      <c r="A35" s="761"/>
      <c r="B35" s="748" t="s">
        <v>30</v>
      </c>
      <c r="C35" s="762" t="s">
        <v>107</v>
      </c>
      <c r="D35" s="762"/>
      <c r="E35" s="762"/>
      <c r="F35" s="8"/>
      <c r="G35" s="5"/>
      <c r="H35" s="5"/>
      <c r="I35" s="5"/>
      <c r="J35" s="5"/>
      <c r="K35" s="5"/>
      <c r="L35" s="5"/>
      <c r="M35" s="5"/>
      <c r="N35" s="5"/>
    </row>
    <row r="36" spans="1:14">
      <c r="A36" s="761"/>
      <c r="B36" s="748" t="s">
        <v>31</v>
      </c>
      <c r="C36" s="762" t="s">
        <v>89</v>
      </c>
      <c r="D36" s="762"/>
      <c r="E36" s="762"/>
      <c r="F36" s="8"/>
      <c r="G36" s="5"/>
      <c r="H36" s="5"/>
      <c r="I36" s="5"/>
      <c r="J36" s="5"/>
      <c r="K36" s="5"/>
      <c r="L36" s="5"/>
      <c r="M36" s="5"/>
      <c r="N36" s="5"/>
    </row>
    <row r="37" spans="1:14">
      <c r="A37" s="761"/>
      <c r="B37" s="5"/>
      <c r="C37" s="8"/>
      <c r="D37" s="71"/>
      <c r="E37" s="8"/>
      <c r="F37" s="8"/>
      <c r="G37" s="5"/>
      <c r="H37" s="5"/>
      <c r="I37" s="5"/>
      <c r="J37" s="5"/>
      <c r="K37" s="5"/>
      <c r="L37" s="5"/>
      <c r="M37" s="5"/>
      <c r="N37" s="5"/>
    </row>
    <row r="38" spans="1:14">
      <c r="A38" s="761">
        <v>8</v>
      </c>
      <c r="B38" s="767" t="s">
        <v>310</v>
      </c>
      <c r="C38" s="767"/>
      <c r="D38" s="767"/>
      <c r="E38" s="767"/>
      <c r="F38" s="6"/>
      <c r="G38" s="6"/>
      <c r="H38" s="6"/>
      <c r="I38" s="6"/>
      <c r="J38" s="6"/>
      <c r="K38" s="5"/>
      <c r="L38" s="5"/>
      <c r="M38" s="5"/>
      <c r="N38" s="5"/>
    </row>
    <row r="39" spans="1:14">
      <c r="A39" s="761"/>
      <c r="B39" s="748" t="s">
        <v>33</v>
      </c>
      <c r="C39" s="762" t="s">
        <v>106</v>
      </c>
      <c r="D39" s="762"/>
      <c r="E39" s="762"/>
      <c r="F39" s="8"/>
      <c r="G39" s="5"/>
      <c r="H39" s="5"/>
      <c r="I39" s="5"/>
      <c r="J39" s="5"/>
      <c r="K39" s="5"/>
      <c r="L39" s="5"/>
      <c r="M39" s="5"/>
      <c r="N39" s="5"/>
    </row>
    <row r="40" spans="1:14">
      <c r="A40" s="761"/>
      <c r="B40" s="748" t="s">
        <v>30</v>
      </c>
      <c r="C40" s="762" t="s">
        <v>107</v>
      </c>
      <c r="D40" s="762"/>
      <c r="E40" s="762"/>
      <c r="F40" s="8"/>
      <c r="G40" s="5"/>
      <c r="H40" s="5"/>
      <c r="I40" s="5"/>
      <c r="J40" s="5"/>
      <c r="K40" s="5"/>
      <c r="L40" s="5"/>
      <c r="M40" s="5"/>
      <c r="N40" s="5"/>
    </row>
    <row r="41" spans="1:14">
      <c r="A41" s="761"/>
      <c r="B41" s="748" t="s">
        <v>31</v>
      </c>
      <c r="C41" s="762" t="s">
        <v>89</v>
      </c>
      <c r="D41" s="762"/>
      <c r="E41" s="762"/>
      <c r="F41" s="8"/>
      <c r="G41" s="5"/>
      <c r="H41" s="5"/>
      <c r="I41" s="5"/>
      <c r="J41" s="5"/>
      <c r="K41" s="5"/>
      <c r="L41" s="5"/>
      <c r="M41" s="5"/>
      <c r="N41" s="5"/>
    </row>
    <row r="42" spans="1:14">
      <c r="A42" s="761"/>
      <c r="B42" s="768" t="s">
        <v>131</v>
      </c>
      <c r="C42" s="769"/>
      <c r="D42" s="769"/>
      <c r="E42" s="770"/>
      <c r="F42" s="8"/>
      <c r="G42" s="5"/>
      <c r="H42" s="5"/>
      <c r="I42" s="5"/>
      <c r="J42" s="5"/>
      <c r="K42" s="5"/>
      <c r="L42" s="5"/>
      <c r="M42" s="5"/>
      <c r="N42" s="5"/>
    </row>
    <row r="43" spans="1:14">
      <c r="A43" s="759"/>
      <c r="B43" s="5"/>
      <c r="C43" s="5"/>
      <c r="D43" s="75"/>
      <c r="E43" s="8"/>
      <c r="F43" s="5"/>
      <c r="G43" s="5"/>
      <c r="H43" s="5"/>
      <c r="I43" s="5"/>
      <c r="J43" s="5"/>
      <c r="K43" s="5"/>
      <c r="L43" s="5"/>
      <c r="M43" s="5"/>
      <c r="N43" s="5"/>
    </row>
    <row r="44" spans="1:14">
      <c r="A44" s="11">
        <v>9</v>
      </c>
      <c r="B44" s="766" t="s">
        <v>311</v>
      </c>
      <c r="C44" s="767"/>
      <c r="D44" s="767"/>
      <c r="E44" s="767"/>
      <c r="F44" s="12"/>
      <c r="G44" s="6"/>
      <c r="H44" s="6"/>
      <c r="I44" s="6"/>
      <c r="J44" s="5"/>
      <c r="K44" s="5"/>
      <c r="L44" s="5"/>
      <c r="M44" s="5"/>
      <c r="N44" s="5"/>
    </row>
    <row r="45" spans="1:14" ht="52.8">
      <c r="A45" s="11"/>
      <c r="B45" s="752" t="s">
        <v>36</v>
      </c>
      <c r="C45" s="758" t="s">
        <v>37</v>
      </c>
      <c r="D45" s="405" t="s">
        <v>38</v>
      </c>
      <c r="E45" s="758" t="s">
        <v>92</v>
      </c>
      <c r="F45" s="5"/>
      <c r="G45" s="5"/>
      <c r="H45" s="5"/>
      <c r="I45" s="5"/>
      <c r="J45" s="5"/>
      <c r="K45" s="5"/>
      <c r="L45" s="5"/>
      <c r="M45" s="5"/>
      <c r="N45" s="5"/>
    </row>
    <row r="46" spans="1:14" ht="249.6" customHeight="1">
      <c r="A46" s="13"/>
      <c r="B46" s="750" t="s">
        <v>1340</v>
      </c>
      <c r="C46" s="750" t="s">
        <v>1341</v>
      </c>
      <c r="D46" s="599" t="s">
        <v>76</v>
      </c>
      <c r="E46" s="599" t="s">
        <v>76</v>
      </c>
      <c r="F46" s="5"/>
      <c r="G46" s="5"/>
      <c r="H46" s="5"/>
      <c r="I46" s="5"/>
      <c r="J46" s="5"/>
      <c r="K46" s="5"/>
      <c r="L46" s="5"/>
      <c r="M46" s="5"/>
      <c r="N46" s="5"/>
    </row>
    <row r="47" spans="1:14">
      <c r="A47" s="14"/>
      <c r="B47" s="1045" t="s">
        <v>1342</v>
      </c>
      <c r="C47" s="1046"/>
      <c r="D47" s="1046"/>
      <c r="E47" s="1047"/>
      <c r="F47" s="757"/>
      <c r="G47" s="757"/>
      <c r="H47" s="757"/>
      <c r="I47" s="5"/>
      <c r="J47" s="5"/>
      <c r="K47" s="5"/>
      <c r="L47" s="5"/>
      <c r="M47" s="5"/>
      <c r="N47" s="5"/>
    </row>
    <row r="48" spans="1:14">
      <c r="A48" s="15"/>
      <c r="B48" s="37"/>
      <c r="C48" s="756"/>
      <c r="D48" s="75"/>
      <c r="E48" s="756"/>
      <c r="F48" s="757"/>
      <c r="G48" s="757"/>
      <c r="H48" s="757"/>
      <c r="I48" s="757"/>
      <c r="J48" s="5"/>
      <c r="K48" s="5"/>
      <c r="L48" s="5"/>
      <c r="M48" s="5"/>
      <c r="N48" s="5"/>
    </row>
    <row r="49" spans="1:14">
      <c r="A49" s="11">
        <v>10</v>
      </c>
      <c r="B49" s="766" t="s">
        <v>311</v>
      </c>
      <c r="C49" s="767"/>
      <c r="D49" s="767"/>
      <c r="E49" s="767"/>
      <c r="F49" s="757"/>
      <c r="G49" s="757"/>
      <c r="H49" s="757"/>
      <c r="I49" s="5"/>
      <c r="J49" s="5"/>
      <c r="K49" s="5"/>
      <c r="L49" s="5"/>
      <c r="M49" s="5"/>
      <c r="N49" s="5"/>
    </row>
    <row r="50" spans="1:14">
      <c r="A50" s="13"/>
      <c r="B50" s="867" t="s">
        <v>41</v>
      </c>
      <c r="C50" s="1180" t="s">
        <v>1341</v>
      </c>
      <c r="D50" s="1181"/>
      <c r="E50" s="1182"/>
      <c r="F50" s="5"/>
      <c r="G50" s="5"/>
      <c r="H50" s="5"/>
      <c r="I50" s="5"/>
      <c r="J50" s="5"/>
      <c r="K50" s="1"/>
      <c r="L50" s="5"/>
      <c r="M50" s="5"/>
      <c r="N50" s="5"/>
    </row>
    <row r="51" spans="1:14" ht="100.2" customHeight="1">
      <c r="A51" s="13"/>
      <c r="B51" s="868"/>
      <c r="C51" s="1183"/>
      <c r="D51" s="1184"/>
      <c r="E51" s="1185"/>
      <c r="F51" s="5"/>
      <c r="G51" s="5"/>
      <c r="H51" s="5"/>
      <c r="I51" s="5"/>
      <c r="J51" s="5"/>
      <c r="K51" s="1"/>
      <c r="L51" s="5"/>
      <c r="M51" s="5"/>
      <c r="N51" s="5"/>
    </row>
    <row r="52" spans="1:14" ht="32.4" customHeight="1">
      <c r="A52" s="11"/>
      <c r="B52" s="16" t="s">
        <v>657</v>
      </c>
      <c r="C52" s="875" t="s">
        <v>1137</v>
      </c>
      <c r="D52" s="876"/>
      <c r="E52" s="877"/>
      <c r="F52" s="5"/>
      <c r="G52" s="5"/>
      <c r="H52" s="5"/>
      <c r="I52" s="5"/>
      <c r="J52" s="5"/>
      <c r="K52" s="5"/>
      <c r="L52" s="5"/>
      <c r="M52" s="5"/>
      <c r="N52" s="5"/>
    </row>
    <row r="53" spans="1:14">
      <c r="A53" s="13"/>
      <c r="B53" s="16" t="s">
        <v>43</v>
      </c>
      <c r="C53" s="875" t="s">
        <v>1137</v>
      </c>
      <c r="D53" s="876"/>
      <c r="E53" s="877"/>
      <c r="F53" s="5"/>
      <c r="G53" s="5"/>
      <c r="H53" s="5"/>
      <c r="I53" s="5"/>
      <c r="J53" s="5"/>
      <c r="K53" s="17"/>
      <c r="L53" s="5"/>
      <c r="M53" s="5"/>
      <c r="N53" s="5"/>
    </row>
    <row r="54" spans="1:14" ht="14.4" customHeight="1">
      <c r="A54" s="13"/>
      <c r="B54" s="1045" t="s">
        <v>1342</v>
      </c>
      <c r="C54" s="1046"/>
      <c r="D54" s="1046"/>
      <c r="E54" s="1047"/>
      <c r="F54" s="5"/>
      <c r="G54" s="5"/>
      <c r="H54" s="5"/>
      <c r="I54" s="5"/>
      <c r="J54" s="5"/>
      <c r="K54" s="17"/>
      <c r="L54" s="5"/>
      <c r="M54" s="5"/>
      <c r="N54" s="5"/>
    </row>
    <row r="55" spans="1:14">
      <c r="A55" s="18" t="s">
        <v>45</v>
      </c>
      <c r="B55" s="858" t="s">
        <v>1343</v>
      </c>
      <c r="C55" s="858"/>
      <c r="D55" s="858"/>
      <c r="E55" s="858"/>
      <c r="F55" s="38"/>
      <c r="G55" s="38"/>
      <c r="H55" s="38"/>
      <c r="I55" s="38"/>
      <c r="J55" s="38"/>
      <c r="K55" s="38"/>
      <c r="L55" s="38"/>
      <c r="M55" s="38"/>
      <c r="N55" s="38"/>
    </row>
    <row r="56" spans="1:14">
      <c r="A56" s="23"/>
      <c r="B56" s="24"/>
      <c r="C56" s="25"/>
      <c r="D56" s="76"/>
      <c r="E56" s="25"/>
      <c r="F56" s="25"/>
      <c r="G56" s="5"/>
      <c r="H56" s="5"/>
      <c r="I56" s="5"/>
      <c r="J56" s="5"/>
      <c r="K56" s="5"/>
      <c r="L56" s="5"/>
      <c r="M56" s="5"/>
      <c r="N56" s="5"/>
    </row>
    <row r="57" spans="1:14">
      <c r="A57" s="761">
        <v>11</v>
      </c>
      <c r="B57" s="2" t="s">
        <v>47</v>
      </c>
      <c r="C57" s="953"/>
      <c r="D57" s="953"/>
      <c r="E57" s="953"/>
      <c r="F57" s="6"/>
      <c r="G57" s="6"/>
      <c r="H57" s="26"/>
      <c r="I57" s="6"/>
      <c r="J57" s="6"/>
      <c r="K57" s="5"/>
      <c r="L57" s="5"/>
      <c r="M57" s="5"/>
      <c r="N57" s="5"/>
    </row>
    <row r="58" spans="1:14" ht="24.6" customHeight="1">
      <c r="A58" s="761"/>
      <c r="B58" s="10" t="s">
        <v>1234</v>
      </c>
      <c r="C58" s="1176" t="s">
        <v>1344</v>
      </c>
      <c r="D58" s="1176"/>
      <c r="E58" s="1176"/>
      <c r="F58" s="6"/>
      <c r="G58" s="6"/>
      <c r="H58" s="26"/>
      <c r="I58" s="6"/>
      <c r="J58" s="6"/>
      <c r="K58" s="5"/>
      <c r="L58" s="5"/>
      <c r="M58" s="5"/>
      <c r="N58" s="5"/>
    </row>
    <row r="59" spans="1:14" ht="26.4">
      <c r="A59" s="761"/>
      <c r="B59" s="10" t="s">
        <v>1236</v>
      </c>
      <c r="C59" s="1176" t="s">
        <v>1344</v>
      </c>
      <c r="D59" s="1176"/>
      <c r="E59" s="1176"/>
      <c r="F59" s="6"/>
      <c r="G59" s="6"/>
      <c r="H59" s="26"/>
      <c r="I59" s="6"/>
      <c r="J59" s="6"/>
      <c r="K59" s="5"/>
      <c r="L59" s="5"/>
      <c r="M59" s="5"/>
      <c r="N59" s="5"/>
    </row>
    <row r="60" spans="1:14" ht="26.4">
      <c r="A60" s="761"/>
      <c r="B60" s="10" t="s">
        <v>1237</v>
      </c>
      <c r="C60" s="1176" t="s">
        <v>1344</v>
      </c>
      <c r="D60" s="1176"/>
      <c r="E60" s="1176"/>
      <c r="F60" s="6"/>
      <c r="G60" s="6"/>
      <c r="H60" s="26"/>
      <c r="I60" s="6"/>
      <c r="J60" s="6"/>
      <c r="K60" s="5"/>
      <c r="L60" s="5"/>
      <c r="M60" s="5"/>
      <c r="N60" s="5"/>
    </row>
    <row r="61" spans="1:14">
      <c r="A61" s="761"/>
      <c r="B61" s="1188" t="s">
        <v>1342</v>
      </c>
      <c r="C61" s="757"/>
      <c r="D61" s="72"/>
      <c r="E61" s="757"/>
      <c r="F61" s="757"/>
      <c r="G61" s="757"/>
      <c r="H61" s="27"/>
      <c r="I61" s="27"/>
      <c r="J61" s="757"/>
      <c r="K61" s="5"/>
      <c r="L61" s="5"/>
      <c r="M61" s="5"/>
      <c r="N61" s="5"/>
    </row>
    <row r="62" spans="1:14">
      <c r="A62" s="761"/>
      <c r="B62" s="1188"/>
      <c r="C62" s="757"/>
      <c r="D62" s="72"/>
      <c r="E62" s="757"/>
      <c r="F62" s="757"/>
      <c r="G62" s="757"/>
      <c r="H62" s="27"/>
      <c r="I62" s="27"/>
      <c r="J62" s="757"/>
      <c r="K62" s="5"/>
      <c r="L62" s="5"/>
      <c r="M62" s="5"/>
      <c r="N62" s="5"/>
    </row>
    <row r="63" spans="1:14">
      <c r="A63" s="761">
        <v>12</v>
      </c>
      <c r="B63" s="6" t="s">
        <v>48</v>
      </c>
      <c r="C63" s="6"/>
      <c r="D63" s="77"/>
      <c r="E63" s="26"/>
      <c r="F63" s="26"/>
      <c r="G63" s="128"/>
      <c r="H63" s="128"/>
      <c r="I63" s="26"/>
      <c r="J63" s="6"/>
      <c r="K63" s="6"/>
      <c r="L63" s="6"/>
      <c r="M63" s="6"/>
      <c r="N63" s="6"/>
    </row>
    <row r="64" spans="1:14">
      <c r="A64" s="761"/>
      <c r="B64" s="6"/>
      <c r="C64" s="6"/>
      <c r="D64" s="77"/>
      <c r="E64" s="26"/>
      <c r="F64" s="26"/>
      <c r="G64" s="26"/>
      <c r="H64" s="6"/>
      <c r="I64" s="6"/>
      <c r="J64" s="6"/>
      <c r="K64" s="6"/>
      <c r="L64" s="6"/>
      <c r="M64" s="6"/>
      <c r="N64" s="6"/>
    </row>
    <row r="65" spans="1:14">
      <c r="A65" s="761"/>
      <c r="B65" s="748" t="s">
        <v>49</v>
      </c>
      <c r="C65" s="762" t="s">
        <v>1345</v>
      </c>
      <c r="D65" s="762"/>
      <c r="E65" s="762"/>
      <c r="F65" s="27"/>
      <c r="G65" s="27"/>
      <c r="H65" s="27"/>
      <c r="I65" s="757"/>
      <c r="J65" s="757"/>
      <c r="K65" s="757"/>
      <c r="L65" s="757"/>
      <c r="M65" s="757"/>
      <c r="N65" s="757"/>
    </row>
    <row r="66" spans="1:14">
      <c r="A66" s="761"/>
      <c r="B66" s="757"/>
      <c r="C66" s="757"/>
      <c r="D66" s="115"/>
      <c r="E66" s="55"/>
      <c r="F66" s="757"/>
      <c r="G66" s="757"/>
      <c r="H66" s="55"/>
      <c r="I66" s="757"/>
      <c r="J66" s="55"/>
      <c r="K66" s="757"/>
      <c r="L66" s="757"/>
      <c r="M66" s="757"/>
      <c r="N66" s="757"/>
    </row>
    <row r="67" spans="1:14" ht="36" customHeight="1">
      <c r="A67" s="761"/>
      <c r="B67" s="767" t="s">
        <v>50</v>
      </c>
      <c r="C67" s="802" t="s">
        <v>1346</v>
      </c>
      <c r="D67" s="1178" t="s">
        <v>1347</v>
      </c>
      <c r="E67" s="802" t="s">
        <v>96</v>
      </c>
      <c r="F67" s="790" t="s">
        <v>117</v>
      </c>
      <c r="G67" s="791"/>
      <c r="H67" s="792"/>
      <c r="I67" s="771" t="s">
        <v>52</v>
      </c>
      <c r="J67" s="771"/>
      <c r="K67" s="771"/>
      <c r="L67" s="771" t="s">
        <v>53</v>
      </c>
      <c r="M67" s="771"/>
      <c r="N67" s="771"/>
    </row>
    <row r="68" spans="1:14" ht="52.8">
      <c r="A68" s="759"/>
      <c r="B68" s="767"/>
      <c r="C68" s="803"/>
      <c r="D68" s="1179"/>
      <c r="E68" s="803"/>
      <c r="F68" s="748" t="s">
        <v>54</v>
      </c>
      <c r="G68" s="748" t="s">
        <v>55</v>
      </c>
      <c r="H68" s="748" t="s">
        <v>56</v>
      </c>
      <c r="I68" s="748" t="s">
        <v>57</v>
      </c>
      <c r="J68" s="748" t="s">
        <v>55</v>
      </c>
      <c r="K68" s="748" t="s">
        <v>56</v>
      </c>
      <c r="L68" s="748" t="s">
        <v>57</v>
      </c>
      <c r="M68" s="748" t="s">
        <v>55</v>
      </c>
      <c r="N68" s="748" t="s">
        <v>56</v>
      </c>
    </row>
    <row r="69" spans="1:14">
      <c r="A69" s="759"/>
      <c r="B69" s="748" t="s">
        <v>80</v>
      </c>
      <c r="C69" s="130">
        <v>207.07</v>
      </c>
      <c r="D69" s="760" t="s">
        <v>381</v>
      </c>
      <c r="E69" s="760" t="s">
        <v>381</v>
      </c>
      <c r="F69" s="760" t="s">
        <v>40</v>
      </c>
      <c r="G69" s="760" t="s">
        <v>40</v>
      </c>
      <c r="H69" s="760" t="s">
        <v>40</v>
      </c>
      <c r="I69" s="760" t="s">
        <v>40</v>
      </c>
      <c r="J69" s="760" t="s">
        <v>40</v>
      </c>
      <c r="K69" s="760" t="s">
        <v>40</v>
      </c>
      <c r="L69" s="760" t="s">
        <v>40</v>
      </c>
      <c r="M69" s="760" t="s">
        <v>40</v>
      </c>
      <c r="N69" s="760" t="s">
        <v>40</v>
      </c>
    </row>
    <row r="70" spans="1:14">
      <c r="A70" s="759"/>
      <c r="B70" s="748" t="s">
        <v>696</v>
      </c>
      <c r="C70" s="130">
        <v>24131.1</v>
      </c>
      <c r="D70" s="760" t="s">
        <v>381</v>
      </c>
      <c r="E70" s="760" t="s">
        <v>381</v>
      </c>
      <c r="F70" s="760" t="s">
        <v>40</v>
      </c>
      <c r="G70" s="760" t="s">
        <v>40</v>
      </c>
      <c r="H70" s="760" t="s">
        <v>40</v>
      </c>
      <c r="I70" s="760" t="s">
        <v>40</v>
      </c>
      <c r="J70" s="760" t="s">
        <v>40</v>
      </c>
      <c r="K70" s="760" t="s">
        <v>40</v>
      </c>
      <c r="L70" s="760" t="s">
        <v>40</v>
      </c>
      <c r="M70" s="760" t="s">
        <v>40</v>
      </c>
      <c r="N70" s="760" t="s">
        <v>40</v>
      </c>
    </row>
    <row r="71" spans="1:14">
      <c r="A71" s="759"/>
      <c r="B71" s="748" t="s">
        <v>1348</v>
      </c>
      <c r="C71" s="130">
        <v>8734.2999999999993</v>
      </c>
      <c r="D71" s="760" t="s">
        <v>381</v>
      </c>
      <c r="E71" s="760" t="s">
        <v>381</v>
      </c>
      <c r="F71" s="760" t="s">
        <v>381</v>
      </c>
      <c r="G71" s="760" t="s">
        <v>381</v>
      </c>
      <c r="H71" s="760" t="s">
        <v>381</v>
      </c>
      <c r="I71" s="760" t="s">
        <v>381</v>
      </c>
      <c r="J71" s="760" t="s">
        <v>381</v>
      </c>
      <c r="K71" s="760" t="s">
        <v>381</v>
      </c>
      <c r="L71" s="760" t="s">
        <v>381</v>
      </c>
      <c r="M71" s="760" t="s">
        <v>381</v>
      </c>
      <c r="N71" s="760" t="s">
        <v>381</v>
      </c>
    </row>
    <row r="72" spans="1:14">
      <c r="A72" s="759"/>
      <c r="B72" s="748" t="s">
        <v>58</v>
      </c>
      <c r="C72" s="130">
        <v>207</v>
      </c>
      <c r="D72" s="760" t="s">
        <v>381</v>
      </c>
      <c r="E72" s="760" t="s">
        <v>381</v>
      </c>
      <c r="F72" s="760" t="s">
        <v>40</v>
      </c>
      <c r="G72" s="760" t="s">
        <v>40</v>
      </c>
      <c r="H72" s="760" t="s">
        <v>40</v>
      </c>
      <c r="I72" s="760" t="s">
        <v>40</v>
      </c>
      <c r="J72" s="760" t="s">
        <v>40</v>
      </c>
      <c r="K72" s="760" t="s">
        <v>40</v>
      </c>
      <c r="L72" s="760" t="s">
        <v>40</v>
      </c>
      <c r="M72" s="760" t="s">
        <v>40</v>
      </c>
      <c r="N72" s="760" t="s">
        <v>40</v>
      </c>
    </row>
    <row r="73" spans="1:14" ht="26.4">
      <c r="A73" s="759"/>
      <c r="B73" s="748" t="s">
        <v>93</v>
      </c>
      <c r="C73" s="130">
        <v>79802.789999999994</v>
      </c>
      <c r="D73" s="760" t="s">
        <v>381</v>
      </c>
      <c r="E73" s="760" t="s">
        <v>381</v>
      </c>
      <c r="F73" s="760" t="s">
        <v>40</v>
      </c>
      <c r="G73" s="760" t="s">
        <v>40</v>
      </c>
      <c r="H73" s="760" t="s">
        <v>40</v>
      </c>
      <c r="I73" s="760" t="s">
        <v>40</v>
      </c>
      <c r="J73" s="760" t="s">
        <v>40</v>
      </c>
      <c r="K73" s="760" t="s">
        <v>40</v>
      </c>
      <c r="L73" s="760" t="s">
        <v>40</v>
      </c>
      <c r="M73" s="760" t="s">
        <v>40</v>
      </c>
      <c r="N73" s="760" t="s">
        <v>40</v>
      </c>
    </row>
    <row r="74" spans="1:14">
      <c r="A74" s="759"/>
      <c r="B74" s="748" t="s">
        <v>1349</v>
      </c>
      <c r="C74" s="130">
        <v>627.61</v>
      </c>
      <c r="D74" s="760" t="s">
        <v>381</v>
      </c>
      <c r="E74" s="760" t="s">
        <v>381</v>
      </c>
      <c r="F74" s="760" t="s">
        <v>40</v>
      </c>
      <c r="G74" s="760" t="s">
        <v>40</v>
      </c>
      <c r="H74" s="760" t="s">
        <v>40</v>
      </c>
      <c r="I74" s="760" t="s">
        <v>40</v>
      </c>
      <c r="J74" s="760" t="s">
        <v>40</v>
      </c>
      <c r="K74" s="760" t="s">
        <v>40</v>
      </c>
      <c r="L74" s="760" t="s">
        <v>40</v>
      </c>
      <c r="M74" s="760" t="s">
        <v>40</v>
      </c>
      <c r="N74" s="760" t="s">
        <v>40</v>
      </c>
    </row>
    <row r="75" spans="1:14">
      <c r="A75" s="759"/>
      <c r="B75" s="832" t="s">
        <v>1144</v>
      </c>
      <c r="C75" s="832"/>
      <c r="D75" s="832"/>
      <c r="E75" s="832"/>
      <c r="F75" s="832"/>
      <c r="G75" s="832"/>
      <c r="H75" s="832"/>
      <c r="I75" s="832"/>
      <c r="J75" s="832"/>
      <c r="K75" s="832"/>
      <c r="L75" s="832"/>
      <c r="M75" s="832"/>
      <c r="N75" s="832"/>
    </row>
    <row r="76" spans="1:14">
      <c r="A76" s="759"/>
      <c r="B76" s="810" t="s">
        <v>60</v>
      </c>
      <c r="C76" s="810"/>
      <c r="D76" s="810"/>
      <c r="E76" s="810"/>
      <c r="F76" s="810"/>
      <c r="G76" s="810"/>
      <c r="H76" s="810"/>
      <c r="I76" s="810"/>
      <c r="J76" s="810"/>
      <c r="K76" s="810"/>
      <c r="L76" s="810"/>
      <c r="M76" s="810"/>
      <c r="N76" s="810"/>
    </row>
    <row r="77" spans="1:14">
      <c r="A77" s="1"/>
      <c r="B77" s="853" t="s">
        <v>61</v>
      </c>
      <c r="C77" s="853"/>
      <c r="D77" s="853"/>
      <c r="E77" s="853"/>
      <c r="F77" s="853"/>
      <c r="G77" s="853"/>
      <c r="H77" s="853"/>
      <c r="I77" s="853"/>
      <c r="J77" s="853"/>
      <c r="K77" s="853"/>
      <c r="L77" s="853"/>
      <c r="M77" s="853"/>
      <c r="N77" s="853"/>
    </row>
    <row r="78" spans="1:14">
      <c r="A78" s="759"/>
      <c r="B78" s="831" t="s">
        <v>110</v>
      </c>
      <c r="C78" s="831"/>
      <c r="D78" s="831"/>
      <c r="E78" s="831"/>
      <c r="F78" s="831"/>
      <c r="G78" s="831"/>
      <c r="H78" s="831"/>
      <c r="I78" s="831"/>
      <c r="J78" s="831"/>
      <c r="K78" s="831"/>
      <c r="L78" s="831"/>
      <c r="M78" s="831"/>
      <c r="N78" s="831"/>
    </row>
    <row r="79" spans="1:14">
      <c r="A79" s="759"/>
      <c r="B79" s="831" t="s">
        <v>62</v>
      </c>
      <c r="C79" s="831"/>
      <c r="D79" s="831"/>
      <c r="E79" s="831"/>
      <c r="F79" s="831"/>
      <c r="G79" s="831"/>
      <c r="H79" s="831"/>
      <c r="I79" s="831"/>
      <c r="J79" s="831"/>
      <c r="K79" s="831"/>
      <c r="L79" s="831"/>
      <c r="M79" s="831"/>
      <c r="N79" s="831"/>
    </row>
    <row r="80" spans="1:14">
      <c r="A80" s="759"/>
      <c r="B80" s="30"/>
      <c r="C80" s="30"/>
      <c r="D80" s="78"/>
      <c r="E80" s="30"/>
      <c r="F80" s="30"/>
      <c r="G80" s="8"/>
      <c r="H80" s="8"/>
      <c r="I80" s="8"/>
      <c r="J80" s="8"/>
      <c r="K80" s="8"/>
      <c r="L80" s="8" t="s">
        <v>119</v>
      </c>
      <c r="M80" s="8"/>
      <c r="N80" s="8"/>
    </row>
    <row r="81" spans="1:14" ht="26.4" customHeight="1">
      <c r="A81" s="761">
        <v>13</v>
      </c>
      <c r="B81" s="796" t="s">
        <v>63</v>
      </c>
      <c r="C81" s="797"/>
      <c r="D81" s="797"/>
      <c r="E81" s="797"/>
      <c r="F81" s="797"/>
      <c r="G81" s="766"/>
      <c r="H81" s="6"/>
      <c r="I81" s="6"/>
      <c r="J81" s="6"/>
      <c r="K81" s="6"/>
      <c r="L81" s="6"/>
      <c r="M81" s="6"/>
      <c r="N81" s="6"/>
    </row>
    <row r="82" spans="1:14">
      <c r="A82" s="761"/>
      <c r="B82" s="5"/>
      <c r="C82" s="757"/>
      <c r="D82" s="72"/>
      <c r="E82" s="757"/>
      <c r="F82" s="757"/>
      <c r="G82" s="757"/>
      <c r="H82" s="757"/>
      <c r="I82" s="757"/>
      <c r="J82" s="757"/>
      <c r="K82" s="757"/>
      <c r="L82" s="757"/>
      <c r="M82" s="757"/>
      <c r="N82" s="757"/>
    </row>
    <row r="83" spans="1:14" ht="26.4">
      <c r="A83" s="759"/>
      <c r="B83" s="754" t="s">
        <v>64</v>
      </c>
      <c r="C83" s="749" t="s">
        <v>65</v>
      </c>
      <c r="D83" s="73" t="s">
        <v>342</v>
      </c>
      <c r="E83" s="749" t="s">
        <v>94</v>
      </c>
      <c r="F83" s="749" t="s">
        <v>67</v>
      </c>
      <c r="G83" s="749" t="s">
        <v>81</v>
      </c>
      <c r="H83" s="8"/>
      <c r="I83" s="8"/>
      <c r="J83" s="8"/>
      <c r="K83" s="8"/>
      <c r="L83" s="8"/>
      <c r="M83" s="8"/>
      <c r="N83" s="8"/>
    </row>
    <row r="84" spans="1:14" ht="26.4">
      <c r="A84" s="759"/>
      <c r="B84" s="828" t="s">
        <v>440</v>
      </c>
      <c r="C84" s="91" t="s">
        <v>1350</v>
      </c>
      <c r="D84" s="130">
        <v>8.1300000000000008</v>
      </c>
      <c r="E84" s="958" t="s">
        <v>699</v>
      </c>
      <c r="F84" s="958" t="s">
        <v>108</v>
      </c>
      <c r="G84" s="958" t="s">
        <v>95</v>
      </c>
      <c r="H84" s="32"/>
      <c r="I84" s="32"/>
      <c r="J84" s="32"/>
      <c r="K84" s="32"/>
      <c r="L84" s="32"/>
      <c r="M84" s="32"/>
      <c r="N84" s="32"/>
    </row>
    <row r="85" spans="1:14">
      <c r="A85" s="759"/>
      <c r="B85" s="956"/>
      <c r="C85" s="91" t="s">
        <v>1351</v>
      </c>
      <c r="D85" s="130">
        <v>29.38</v>
      </c>
      <c r="E85" s="959"/>
      <c r="F85" s="959"/>
      <c r="G85" s="959"/>
      <c r="H85" s="32"/>
      <c r="I85" s="32"/>
      <c r="J85" s="32"/>
      <c r="K85" s="32"/>
      <c r="L85" s="32"/>
      <c r="M85" s="32"/>
      <c r="N85" s="32"/>
    </row>
    <row r="86" spans="1:14" ht="26.4">
      <c r="A86" s="759"/>
      <c r="B86" s="956"/>
      <c r="C86" s="91" t="s">
        <v>1352</v>
      </c>
      <c r="D86" s="130">
        <v>16.53</v>
      </c>
      <c r="E86" s="959"/>
      <c r="F86" s="959"/>
      <c r="G86" s="959"/>
      <c r="H86" s="32"/>
      <c r="I86" s="32"/>
      <c r="J86" s="32"/>
      <c r="K86" s="32"/>
      <c r="L86" s="32"/>
      <c r="M86" s="32"/>
      <c r="N86" s="32"/>
    </row>
    <row r="87" spans="1:14" ht="26.4">
      <c r="A87" s="759"/>
      <c r="B87" s="956"/>
      <c r="C87" s="91" t="s">
        <v>1353</v>
      </c>
      <c r="D87" s="130">
        <v>39.49</v>
      </c>
      <c r="E87" s="959"/>
      <c r="F87" s="959"/>
      <c r="G87" s="959"/>
      <c r="H87" s="32"/>
      <c r="I87" s="32"/>
      <c r="J87" s="32"/>
      <c r="K87" s="32"/>
      <c r="L87" s="32"/>
      <c r="M87" s="32"/>
      <c r="N87" s="32"/>
    </row>
    <row r="88" spans="1:14" ht="26.4">
      <c r="A88" s="759"/>
      <c r="B88" s="956"/>
      <c r="C88" s="91" t="s">
        <v>1354</v>
      </c>
      <c r="D88" s="130">
        <v>10.95</v>
      </c>
      <c r="E88" s="959"/>
      <c r="F88" s="959"/>
      <c r="G88" s="959"/>
      <c r="H88" s="32"/>
      <c r="I88" s="32"/>
      <c r="J88" s="32"/>
      <c r="K88" s="32"/>
      <c r="L88" s="32"/>
      <c r="M88" s="32"/>
      <c r="N88" s="32"/>
    </row>
    <row r="89" spans="1:14">
      <c r="A89" s="759"/>
      <c r="B89" s="957"/>
      <c r="C89" s="91" t="s">
        <v>70</v>
      </c>
      <c r="D89" s="665">
        <f>AVERAGE(D85:D88)</f>
        <v>24.087500000000002</v>
      </c>
      <c r="E89" s="959"/>
      <c r="F89" s="959"/>
      <c r="G89" s="959"/>
      <c r="H89" s="32"/>
      <c r="I89" s="32"/>
      <c r="J89" s="32"/>
      <c r="K89" s="32"/>
      <c r="L89" s="32"/>
      <c r="M89" s="32"/>
      <c r="N89" s="32"/>
    </row>
    <row r="90" spans="1:14" ht="26.4">
      <c r="A90" s="759"/>
      <c r="B90" s="828" t="s">
        <v>71</v>
      </c>
      <c r="C90" s="91" t="s">
        <v>1350</v>
      </c>
      <c r="D90" s="130">
        <v>18.2</v>
      </c>
      <c r="E90" s="959"/>
      <c r="F90" s="959"/>
      <c r="G90" s="959"/>
      <c r="H90" s="32"/>
      <c r="I90" s="32"/>
      <c r="J90" s="32"/>
      <c r="K90" s="32"/>
      <c r="L90" s="32"/>
      <c r="M90" s="32"/>
      <c r="N90" s="32"/>
    </row>
    <row r="91" spans="1:14">
      <c r="A91" s="759"/>
      <c r="B91" s="956"/>
      <c r="C91" s="91" t="s">
        <v>1351</v>
      </c>
      <c r="D91" s="130">
        <v>25.92</v>
      </c>
      <c r="E91" s="959"/>
      <c r="F91" s="959"/>
      <c r="G91" s="959"/>
      <c r="H91" s="32"/>
      <c r="I91" s="32"/>
      <c r="J91" s="32"/>
      <c r="K91" s="32"/>
      <c r="L91" s="32"/>
      <c r="M91" s="32"/>
      <c r="N91" s="32"/>
    </row>
    <row r="92" spans="1:14" ht="26.4">
      <c r="A92" s="759"/>
      <c r="B92" s="956"/>
      <c r="C92" s="91" t="s">
        <v>1352</v>
      </c>
      <c r="D92" s="130">
        <v>38.68</v>
      </c>
      <c r="E92" s="959"/>
      <c r="F92" s="959"/>
      <c r="G92" s="959"/>
      <c r="H92" s="32"/>
      <c r="I92" s="32"/>
      <c r="J92" s="32"/>
      <c r="K92" s="32"/>
      <c r="L92" s="32"/>
      <c r="M92" s="32"/>
      <c r="N92" s="32"/>
    </row>
    <row r="93" spans="1:14" ht="26.4">
      <c r="A93" s="759"/>
      <c r="B93" s="956"/>
      <c r="C93" s="91" t="s">
        <v>1353</v>
      </c>
      <c r="D93" s="130">
        <v>43.9</v>
      </c>
      <c r="E93" s="959"/>
      <c r="F93" s="959"/>
      <c r="G93" s="959"/>
      <c r="H93" s="32"/>
      <c r="I93" s="32"/>
      <c r="J93" s="32"/>
      <c r="K93" s="32"/>
      <c r="L93" s="32"/>
      <c r="M93" s="32"/>
      <c r="N93" s="32"/>
    </row>
    <row r="94" spans="1:14" ht="26.4">
      <c r="A94" s="759"/>
      <c r="B94" s="956"/>
      <c r="C94" s="91" t="s">
        <v>1354</v>
      </c>
      <c r="D94" s="130">
        <v>25.31</v>
      </c>
      <c r="E94" s="959"/>
      <c r="F94" s="959"/>
      <c r="G94" s="959"/>
      <c r="H94" s="32"/>
      <c r="I94" s="32"/>
      <c r="J94" s="32"/>
      <c r="K94" s="32"/>
      <c r="L94" s="32"/>
      <c r="M94" s="32"/>
      <c r="N94" s="32"/>
    </row>
    <row r="95" spans="1:14">
      <c r="A95" s="759"/>
      <c r="B95" s="957"/>
      <c r="C95" s="91" t="s">
        <v>70</v>
      </c>
      <c r="D95" s="665">
        <f>AVERAGE(D91:D94)</f>
        <v>33.452500000000001</v>
      </c>
      <c r="E95" s="959"/>
      <c r="F95" s="959"/>
      <c r="G95" s="959"/>
      <c r="H95" s="32"/>
      <c r="I95" s="32"/>
      <c r="J95" s="32"/>
      <c r="K95" s="32"/>
      <c r="L95" s="32"/>
      <c r="M95" s="32"/>
      <c r="N95" s="32"/>
    </row>
    <row r="96" spans="1:14" ht="26.4">
      <c r="A96" s="759"/>
      <c r="B96" s="828" t="s">
        <v>72</v>
      </c>
      <c r="C96" s="91" t="s">
        <v>1350</v>
      </c>
      <c r="D96" s="225">
        <v>0.37830000000000003</v>
      </c>
      <c r="E96" s="959"/>
      <c r="F96" s="959"/>
      <c r="G96" s="959"/>
      <c r="H96" s="32"/>
      <c r="I96" s="32"/>
      <c r="J96" s="32"/>
      <c r="K96" s="32"/>
      <c r="L96" s="32"/>
      <c r="M96" s="32"/>
      <c r="N96" s="32"/>
    </row>
    <row r="97" spans="1:14">
      <c r="A97" s="759"/>
      <c r="B97" s="956"/>
      <c r="C97" s="91" t="s">
        <v>1351</v>
      </c>
      <c r="D97" s="225">
        <v>0.19089999999999999</v>
      </c>
      <c r="E97" s="959"/>
      <c r="F97" s="959"/>
      <c r="G97" s="959"/>
      <c r="H97" s="32"/>
      <c r="I97" s="32"/>
      <c r="J97" s="32"/>
      <c r="K97" s="32"/>
      <c r="L97" s="32"/>
      <c r="M97" s="32"/>
      <c r="N97" s="32"/>
    </row>
    <row r="98" spans="1:14" ht="26.4">
      <c r="A98" s="759"/>
      <c r="B98" s="956"/>
      <c r="C98" s="91" t="s">
        <v>1352</v>
      </c>
      <c r="D98" s="225">
        <v>0.1923</v>
      </c>
      <c r="E98" s="959"/>
      <c r="F98" s="959"/>
      <c r="G98" s="959"/>
      <c r="H98" s="32"/>
      <c r="I98" s="32"/>
      <c r="J98" s="32"/>
      <c r="K98" s="32"/>
      <c r="L98" s="32"/>
      <c r="M98" s="32"/>
      <c r="N98" s="32"/>
    </row>
    <row r="99" spans="1:14" ht="26.4">
      <c r="A99" s="759"/>
      <c r="B99" s="956"/>
      <c r="C99" s="91" t="s">
        <v>1353</v>
      </c>
      <c r="D99" s="225">
        <v>0.13500000000000001</v>
      </c>
      <c r="E99" s="959"/>
      <c r="F99" s="959"/>
      <c r="G99" s="959"/>
      <c r="H99" s="32"/>
      <c r="I99" s="32"/>
      <c r="J99" s="32"/>
      <c r="K99" s="32"/>
      <c r="L99" s="32"/>
      <c r="M99" s="32"/>
      <c r="N99" s="32"/>
    </row>
    <row r="100" spans="1:14" ht="26.4">
      <c r="A100" s="759"/>
      <c r="B100" s="956"/>
      <c r="C100" s="91" t="s">
        <v>1354</v>
      </c>
      <c r="D100" s="225">
        <v>0.16950000000000001</v>
      </c>
      <c r="E100" s="959"/>
      <c r="F100" s="959"/>
      <c r="G100" s="959"/>
      <c r="H100" s="32"/>
      <c r="I100" s="32"/>
      <c r="J100" s="32"/>
      <c r="K100" s="32"/>
      <c r="L100" s="32"/>
      <c r="M100" s="32"/>
      <c r="N100" s="32"/>
    </row>
    <row r="101" spans="1:14">
      <c r="A101" s="759"/>
      <c r="B101" s="957"/>
      <c r="C101" s="91" t="s">
        <v>70</v>
      </c>
      <c r="D101" s="226">
        <f>AVERAGE(D97:D100)</f>
        <v>0.17192499999999999</v>
      </c>
      <c r="E101" s="959"/>
      <c r="F101" s="959"/>
      <c r="G101" s="959"/>
      <c r="H101" s="32"/>
      <c r="I101" s="32"/>
      <c r="J101" s="32"/>
      <c r="K101" s="32"/>
      <c r="L101" s="32"/>
      <c r="M101" s="32"/>
      <c r="N101" s="32"/>
    </row>
    <row r="102" spans="1:14" ht="26.4">
      <c r="A102" s="759"/>
      <c r="B102" s="972" t="s">
        <v>73</v>
      </c>
      <c r="C102" s="91" t="s">
        <v>1350</v>
      </c>
      <c r="D102" s="130">
        <v>21.48</v>
      </c>
      <c r="E102" s="959"/>
      <c r="F102" s="959"/>
      <c r="G102" s="959"/>
      <c r="H102" s="32"/>
      <c r="I102" s="32"/>
      <c r="J102" s="32"/>
      <c r="K102" s="32"/>
      <c r="L102" s="32"/>
      <c r="M102" s="32"/>
      <c r="N102" s="32"/>
    </row>
    <row r="103" spans="1:14">
      <c r="A103" s="759"/>
      <c r="B103" s="973"/>
      <c r="C103" s="91" t="s">
        <v>1351</v>
      </c>
      <c r="D103" s="130">
        <v>143.72999999999999</v>
      </c>
      <c r="E103" s="959"/>
      <c r="F103" s="959"/>
      <c r="G103" s="959"/>
      <c r="H103" s="32"/>
      <c r="I103" s="32"/>
      <c r="J103" s="32"/>
      <c r="K103" s="32"/>
      <c r="L103" s="32"/>
      <c r="M103" s="32"/>
      <c r="N103" s="32"/>
    </row>
    <row r="104" spans="1:14" ht="26.4">
      <c r="A104" s="759"/>
      <c r="B104" s="973"/>
      <c r="C104" s="91" t="s">
        <v>1352</v>
      </c>
      <c r="D104" s="130">
        <v>69.400000000000006</v>
      </c>
      <c r="E104" s="959"/>
      <c r="F104" s="959"/>
      <c r="G104" s="959"/>
      <c r="H104" s="32"/>
      <c r="I104" s="32"/>
      <c r="J104" s="32"/>
      <c r="K104" s="32"/>
      <c r="L104" s="32"/>
      <c r="M104" s="32"/>
      <c r="N104" s="32"/>
    </row>
    <row r="105" spans="1:14" ht="26.4">
      <c r="A105" s="759"/>
      <c r="B105" s="973"/>
      <c r="C105" s="91" t="s">
        <v>1353</v>
      </c>
      <c r="D105" s="130">
        <v>292.43</v>
      </c>
      <c r="E105" s="959"/>
      <c r="F105" s="959"/>
      <c r="G105" s="959"/>
      <c r="H105" s="32"/>
      <c r="I105" s="32"/>
      <c r="J105" s="32"/>
      <c r="K105" s="32"/>
      <c r="L105" s="32"/>
      <c r="M105" s="32"/>
      <c r="N105" s="32"/>
    </row>
    <row r="106" spans="1:14" ht="26.4">
      <c r="A106" s="759"/>
      <c r="B106" s="973"/>
      <c r="C106" s="91" t="s">
        <v>1354</v>
      </c>
      <c r="D106" s="130">
        <v>57.85</v>
      </c>
      <c r="E106" s="959"/>
      <c r="F106" s="959"/>
      <c r="G106" s="959"/>
      <c r="H106" s="32"/>
      <c r="I106" s="32"/>
      <c r="J106" s="32"/>
      <c r="K106" s="32"/>
      <c r="L106" s="32"/>
      <c r="M106" s="32"/>
      <c r="N106" s="32"/>
    </row>
    <row r="107" spans="1:14">
      <c r="A107" s="759"/>
      <c r="B107" s="973"/>
      <c r="C107" s="91" t="s">
        <v>70</v>
      </c>
      <c r="D107" s="665">
        <f>AVERAGE(D103:D106)</f>
        <v>140.85249999999999</v>
      </c>
      <c r="E107" s="974"/>
      <c r="F107" s="974"/>
      <c r="G107" s="974"/>
      <c r="H107" s="32"/>
      <c r="I107" s="32"/>
      <c r="J107" s="32"/>
      <c r="K107" s="32"/>
      <c r="L107" s="32"/>
      <c r="M107" s="32"/>
      <c r="N107" s="32"/>
    </row>
    <row r="108" spans="1:14">
      <c r="A108" s="5"/>
      <c r="B108" s="810" t="s">
        <v>1355</v>
      </c>
      <c r="C108" s="810"/>
      <c r="D108" s="810"/>
      <c r="E108" s="810"/>
      <c r="F108" s="810"/>
      <c r="G108" s="810"/>
      <c r="H108" s="32"/>
      <c r="I108" s="32"/>
      <c r="J108" s="5"/>
      <c r="K108" s="5"/>
      <c r="L108" s="5"/>
      <c r="M108" s="5"/>
      <c r="N108" s="5"/>
    </row>
    <row r="109" spans="1:14">
      <c r="A109" s="756"/>
      <c r="B109" s="36" t="s">
        <v>74</v>
      </c>
      <c r="C109" s="807" t="s">
        <v>40</v>
      </c>
      <c r="D109" s="807"/>
      <c r="E109" s="807"/>
      <c r="F109" s="807"/>
      <c r="G109" s="807"/>
      <c r="H109" s="5"/>
      <c r="I109" s="5"/>
      <c r="J109" s="5"/>
      <c r="K109" s="5"/>
      <c r="L109" s="5"/>
      <c r="M109" s="5"/>
      <c r="N109" s="5"/>
    </row>
    <row r="110" spans="1:14">
      <c r="A110" s="5"/>
      <c r="B110" s="5"/>
      <c r="C110" s="598"/>
      <c r="D110" s="92"/>
      <c r="E110" s="755"/>
      <c r="F110" s="755"/>
      <c r="G110" s="755"/>
      <c r="H110" s="5"/>
      <c r="I110" s="5"/>
      <c r="J110" s="5"/>
      <c r="K110" s="5"/>
      <c r="L110" s="5"/>
      <c r="M110" s="5"/>
      <c r="N110" s="5"/>
    </row>
    <row r="111" spans="1:14">
      <c r="A111" s="5"/>
      <c r="B111" s="5"/>
      <c r="C111" s="5"/>
      <c r="D111" s="69"/>
      <c r="H111" s="755"/>
      <c r="I111" s="5"/>
      <c r="J111" s="5"/>
      <c r="K111" s="5"/>
      <c r="L111" s="5"/>
      <c r="M111" s="5"/>
      <c r="N111" s="5"/>
    </row>
    <row r="112" spans="1:14">
      <c r="B112" s="1177" t="s">
        <v>1356</v>
      </c>
      <c r="C112" s="1177"/>
      <c r="D112" s="1177"/>
      <c r="E112" s="1177"/>
      <c r="F112" s="1177"/>
      <c r="G112" s="1177"/>
    </row>
    <row r="113" spans="2:7">
      <c r="B113" s="1189" t="s">
        <v>1151</v>
      </c>
      <c r="C113" s="1189"/>
      <c r="D113" s="1189"/>
      <c r="E113" s="1189"/>
      <c r="F113" s="1189"/>
      <c r="G113" s="1189"/>
    </row>
    <row r="114" spans="2:7">
      <c r="C114" s="109"/>
      <c r="D114" s="109"/>
    </row>
  </sheetData>
  <mergeCells count="69">
    <mergeCell ref="C109:G109"/>
    <mergeCell ref="B112:G112"/>
    <mergeCell ref="B113:G113"/>
    <mergeCell ref="B84:B89"/>
    <mergeCell ref="E84:E107"/>
    <mergeCell ref="F84:F107"/>
    <mergeCell ref="G84:G107"/>
    <mergeCell ref="B90:B95"/>
    <mergeCell ref="B96:B101"/>
    <mergeCell ref="B102:B107"/>
    <mergeCell ref="B9:E9"/>
    <mergeCell ref="C65:E65"/>
    <mergeCell ref="B67:B68"/>
    <mergeCell ref="C67:C68"/>
    <mergeCell ref="D67:D68"/>
    <mergeCell ref="E67:E68"/>
    <mergeCell ref="A1:B1"/>
    <mergeCell ref="C3:E3"/>
    <mergeCell ref="C5:E5"/>
    <mergeCell ref="B6:E6"/>
    <mergeCell ref="C8:E8"/>
    <mergeCell ref="B25:E25"/>
    <mergeCell ref="C11:E11"/>
    <mergeCell ref="B12:E12"/>
    <mergeCell ref="C14:E14"/>
    <mergeCell ref="B15:E15"/>
    <mergeCell ref="B17:E17"/>
    <mergeCell ref="C18:E18"/>
    <mergeCell ref="C19:E19"/>
    <mergeCell ref="C20:E20"/>
    <mergeCell ref="C21:E21"/>
    <mergeCell ref="C22:E22"/>
    <mergeCell ref="B24:E24"/>
    <mergeCell ref="C41:E41"/>
    <mergeCell ref="C27:C30"/>
    <mergeCell ref="D27:D30"/>
    <mergeCell ref="E27:E30"/>
    <mergeCell ref="B31:E31"/>
    <mergeCell ref="B33:E33"/>
    <mergeCell ref="C34:E34"/>
    <mergeCell ref="C35:E35"/>
    <mergeCell ref="C36:E36"/>
    <mergeCell ref="B38:E38"/>
    <mergeCell ref="C39:E39"/>
    <mergeCell ref="C40:E40"/>
    <mergeCell ref="C58:E58"/>
    <mergeCell ref="B42:E42"/>
    <mergeCell ref="B44:E44"/>
    <mergeCell ref="B47:E47"/>
    <mergeCell ref="B49:E49"/>
    <mergeCell ref="B50:B51"/>
    <mergeCell ref="C50:E51"/>
    <mergeCell ref="C52:E52"/>
    <mergeCell ref="C53:E53"/>
    <mergeCell ref="B54:E54"/>
    <mergeCell ref="B55:E55"/>
    <mergeCell ref="C57:E57"/>
    <mergeCell ref="B76:N76"/>
    <mergeCell ref="C59:E59"/>
    <mergeCell ref="C60:E60"/>
    <mergeCell ref="F67:H67"/>
    <mergeCell ref="I67:K67"/>
    <mergeCell ref="L67:N67"/>
    <mergeCell ref="B75:N75"/>
    <mergeCell ref="B108:G108"/>
    <mergeCell ref="B77:N77"/>
    <mergeCell ref="B78:N78"/>
    <mergeCell ref="B79:N79"/>
    <mergeCell ref="B81:G8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67</vt:i4>
      </vt:variant>
      <vt:variant>
        <vt:lpstr>Named Ranges</vt:lpstr>
      </vt:variant>
      <vt:variant>
        <vt:i4>4</vt:i4>
      </vt:variant>
    </vt:vector>
  </HeadingPairs>
  <TitlesOfParts>
    <vt:vector size="71" baseType="lpstr">
      <vt:lpstr>KMEW</vt:lpstr>
      <vt:lpstr>EKI_F</vt:lpstr>
      <vt:lpstr>DU Digital_F</vt:lpstr>
      <vt:lpstr>PREVEST_F</vt:lpstr>
      <vt:lpstr>JAINAM_F</vt:lpstr>
      <vt:lpstr>SVRL_F</vt:lpstr>
      <vt:lpstr>KNAGRI_f</vt:lpstr>
      <vt:lpstr>KRISHNADEF_F</vt:lpstr>
      <vt:lpstr>EIGHTY_F</vt:lpstr>
      <vt:lpstr>SILICON-F</vt:lpstr>
      <vt:lpstr>CARGOSOL-F</vt:lpstr>
      <vt:lpstr>VEDANT-F</vt:lpstr>
      <vt:lpstr>LLOYDS_F</vt:lpstr>
      <vt:lpstr>CARGOTRANS_F</vt:lpstr>
      <vt:lpstr>Concord-F</vt:lpstr>
      <vt:lpstr>Baheti_F</vt:lpstr>
      <vt:lpstr>Chaman_F</vt:lpstr>
      <vt:lpstr>Earthstahl_F</vt:lpstr>
      <vt:lpstr>LAbelkraft-F</vt:lpstr>
      <vt:lpstr>Macfos_F</vt:lpstr>
      <vt:lpstr>Systango-F</vt:lpstr>
      <vt:lpstr>VASA Denticity-F</vt:lpstr>
      <vt:lpstr>Hemant_F</vt:lpstr>
      <vt:lpstr>Greenchef_F</vt:lpstr>
      <vt:lpstr>KAKA-F</vt:lpstr>
      <vt:lpstr>Asarfi-F</vt:lpstr>
      <vt:lpstr>Kahan-F</vt:lpstr>
      <vt:lpstr>Madhusudan_F</vt:lpstr>
      <vt:lpstr>Saakshi_F</vt:lpstr>
      <vt:lpstr>Arabian Petroleum_F</vt:lpstr>
      <vt:lpstr>E-factor-F</vt:lpstr>
      <vt:lpstr>Paragon Fine_F</vt:lpstr>
      <vt:lpstr>Deepak Chemtex_F</vt:lpstr>
      <vt:lpstr>SJLOGISTIC-F</vt:lpstr>
      <vt:lpstr>SIYARAM-F</vt:lpstr>
      <vt:lpstr>Shanti Spintex_F</vt:lpstr>
      <vt:lpstr>Shri Balaji -F</vt:lpstr>
      <vt:lpstr>NEW SWAN_F</vt:lpstr>
      <vt:lpstr>HARSHDEEP-F</vt:lpstr>
      <vt:lpstr>Megatherm-F</vt:lpstr>
      <vt:lpstr>Sona-F</vt:lpstr>
      <vt:lpstr>Enfuse-F</vt:lpstr>
      <vt:lpstr>Aspire-F</vt:lpstr>
      <vt:lpstr>Blue Pebble-F</vt:lpstr>
      <vt:lpstr>Amkay-F</vt:lpstr>
      <vt:lpstr>TGIF-F</vt:lpstr>
      <vt:lpstr>EMM-F</vt:lpstr>
      <vt:lpstr>Aztech-F</vt:lpstr>
      <vt:lpstr>PRL_F</vt:lpstr>
      <vt:lpstr>Aimtron_F</vt:lpstr>
      <vt:lpstr>Vilas-F</vt:lpstr>
      <vt:lpstr>Aeron</vt:lpstr>
      <vt:lpstr>Namo</vt:lpstr>
      <vt:lpstr>Sunlite</vt:lpstr>
      <vt:lpstr>Shubhshree</vt:lpstr>
      <vt:lpstr>Chetna</vt:lpstr>
      <vt:lpstr>Aprameya</vt:lpstr>
      <vt:lpstr>Forge_D</vt:lpstr>
      <vt:lpstr>Danish</vt:lpstr>
      <vt:lpstr>Unilex</vt:lpstr>
      <vt:lpstr>Sahasra</vt:lpstr>
      <vt:lpstr>My Mudra</vt:lpstr>
      <vt:lpstr>Wol 3D</vt:lpstr>
      <vt:lpstr>Ganesh Green</vt:lpstr>
      <vt:lpstr>Vision Infra</vt:lpstr>
      <vt:lpstr>Manba</vt:lpstr>
      <vt:lpstr>Enviro</vt:lpstr>
      <vt:lpstr>'Concord-F'!Print_Area</vt:lpstr>
      <vt:lpstr>KMEW!Print_Area</vt:lpstr>
      <vt:lpstr>KRISHNADEF_F!Print_Area</vt:lpstr>
      <vt:lpstr>PREVEST_F!Print_Area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Nidhi</cp:lastModifiedBy>
  <dcterms:created xsi:type="dcterms:W3CDTF">2015-06-05T18:17:20Z</dcterms:created>
  <dcterms:modified xsi:type="dcterms:W3CDTF">2024-12-18T10:24:17Z</dcterms:modified>
  <cp:category/>
</cp:coreProperties>
</file>